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95" activeTab="4"/>
  </bookViews>
  <sheets>
    <sheet name="пр.1 доходы" sheetId="1" r:id="rId1"/>
    <sheet name="пр.2 Вед.стр" sheetId="2" r:id="rId2"/>
    <sheet name="пр.3 распр.БА" sheetId="3" r:id="rId3"/>
    <sheet name="пр.4-5" sheetId="4" r:id="rId4"/>
    <sheet name="источники1" sheetId="5" r:id="rId5"/>
  </sheets>
  <definedNames>
    <definedName name="Excel_BuiltIn__FilterDatabase" localSheetId="1">#REF!</definedName>
    <definedName name="Excel_BuiltIn__FilterDatabase" localSheetId="2">'пр.3 распр.БА'!$B$5:$B$5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29" i="5" l="1"/>
  <c r="L29" i="5"/>
  <c r="K29" i="5"/>
  <c r="M28" i="5"/>
  <c r="L28" i="5"/>
  <c r="K28" i="5"/>
  <c r="M27" i="5"/>
  <c r="L27" i="5"/>
  <c r="K27" i="5"/>
  <c r="M16" i="5"/>
  <c r="L16" i="5"/>
  <c r="K16" i="5"/>
  <c r="M14" i="5"/>
  <c r="L14" i="5"/>
  <c r="K14" i="5"/>
  <c r="M13" i="5"/>
  <c r="L13" i="5"/>
  <c r="K13" i="5"/>
  <c r="M11" i="5"/>
  <c r="L11" i="5"/>
  <c r="K11" i="5"/>
  <c r="M9" i="5"/>
  <c r="L9" i="5"/>
  <c r="K9" i="5"/>
  <c r="M8" i="5"/>
  <c r="L8" i="5"/>
  <c r="K8" i="5"/>
  <c r="A4" i="5"/>
  <c r="D2" i="5"/>
  <c r="E12" i="4"/>
  <c r="D12" i="4"/>
  <c r="C12" i="4"/>
  <c r="C11" i="4"/>
  <c r="A4" i="4"/>
  <c r="G4" i="4" s="1"/>
  <c r="I2" i="4"/>
  <c r="C2" i="4"/>
  <c r="I98" i="3"/>
  <c r="H98" i="3"/>
  <c r="G98" i="3"/>
  <c r="I97" i="3"/>
  <c r="H97" i="3"/>
  <c r="G97" i="3"/>
  <c r="I96" i="3"/>
  <c r="H96" i="3"/>
  <c r="G96" i="3"/>
  <c r="I95" i="3"/>
  <c r="H95" i="3"/>
  <c r="G95" i="3"/>
  <c r="I93" i="3"/>
  <c r="H93" i="3"/>
  <c r="G93" i="3"/>
  <c r="I92" i="3"/>
  <c r="H92" i="3"/>
  <c r="G92" i="3"/>
  <c r="I91" i="3"/>
  <c r="H91" i="3"/>
  <c r="G91" i="3"/>
  <c r="I90" i="3"/>
  <c r="H90" i="3"/>
  <c r="G90" i="3"/>
  <c r="G87" i="3"/>
  <c r="I86" i="3"/>
  <c r="H86" i="3"/>
  <c r="G86" i="3"/>
  <c r="I85" i="3"/>
  <c r="H85" i="3"/>
  <c r="G85" i="3"/>
  <c r="I84" i="3"/>
  <c r="H84" i="3"/>
  <c r="G84" i="3"/>
  <c r="I82" i="3"/>
  <c r="H82" i="3"/>
  <c r="G82" i="3"/>
  <c r="I81" i="3"/>
  <c r="H81" i="3"/>
  <c r="G81" i="3"/>
  <c r="I80" i="3"/>
  <c r="H80" i="3"/>
  <c r="G80" i="3"/>
  <c r="I79" i="3"/>
  <c r="H79" i="3"/>
  <c r="G79" i="3"/>
  <c r="G78" i="3"/>
  <c r="I77" i="3"/>
  <c r="H77" i="3"/>
  <c r="G77" i="3"/>
  <c r="I76" i="3"/>
  <c r="H76" i="3"/>
  <c r="G76" i="3"/>
  <c r="I75" i="3"/>
  <c r="H75" i="3"/>
  <c r="G75" i="3"/>
  <c r="G74" i="3"/>
  <c r="I71" i="3"/>
  <c r="H71" i="3"/>
  <c r="H68" i="3" s="1"/>
  <c r="H67" i="3" s="1"/>
  <c r="H66" i="3" s="1"/>
  <c r="H65" i="3" s="1"/>
  <c r="G70" i="3"/>
  <c r="G69" i="3"/>
  <c r="I68" i="3"/>
  <c r="G68" i="3"/>
  <c r="I67" i="3"/>
  <c r="G67" i="3"/>
  <c r="I66" i="3"/>
  <c r="G66" i="3"/>
  <c r="I65" i="3"/>
  <c r="G65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I57" i="3"/>
  <c r="H57" i="3"/>
  <c r="G57" i="3"/>
  <c r="I56" i="3"/>
  <c r="H56" i="3"/>
  <c r="G56" i="3"/>
  <c r="I55" i="3"/>
  <c r="H55" i="3"/>
  <c r="G55" i="3"/>
  <c r="I54" i="3"/>
  <c r="H54" i="3"/>
  <c r="G54" i="3"/>
  <c r="I53" i="3"/>
  <c r="H53" i="3"/>
  <c r="G53" i="3"/>
  <c r="G50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G39" i="3"/>
  <c r="I37" i="3"/>
  <c r="H37" i="3"/>
  <c r="G37" i="3"/>
  <c r="I36" i="3"/>
  <c r="H36" i="3"/>
  <c r="G36" i="3"/>
  <c r="I35" i="3"/>
  <c r="H35" i="3"/>
  <c r="G35" i="3"/>
  <c r="I33" i="3"/>
  <c r="H33" i="3"/>
  <c r="G33" i="3"/>
  <c r="I32" i="3"/>
  <c r="H32" i="3"/>
  <c r="G32" i="3"/>
  <c r="I31" i="3"/>
  <c r="H31" i="3"/>
  <c r="G31" i="3"/>
  <c r="G29" i="3"/>
  <c r="G28" i="3"/>
  <c r="I26" i="3"/>
  <c r="H26" i="3"/>
  <c r="G26" i="3"/>
  <c r="I25" i="3"/>
  <c r="H25" i="3"/>
  <c r="G25" i="3"/>
  <c r="I24" i="3"/>
  <c r="H24" i="3"/>
  <c r="G24" i="3"/>
  <c r="I23" i="3"/>
  <c r="H23" i="3"/>
  <c r="H7" i="3" s="1"/>
  <c r="G23" i="3"/>
  <c r="G19" i="3"/>
  <c r="G17" i="3"/>
  <c r="I16" i="3"/>
  <c r="H16" i="3"/>
  <c r="G16" i="3"/>
  <c r="I15" i="3"/>
  <c r="H15" i="3"/>
  <c r="G15" i="3"/>
  <c r="I14" i="3"/>
  <c r="H14" i="3"/>
  <c r="G14" i="3"/>
  <c r="I13" i="3"/>
  <c r="H13" i="3"/>
  <c r="G13" i="3"/>
  <c r="I10" i="3"/>
  <c r="H10" i="3"/>
  <c r="G10" i="3"/>
  <c r="I9" i="3"/>
  <c r="H9" i="3"/>
  <c r="G9" i="3"/>
  <c r="I8" i="3"/>
  <c r="H8" i="3"/>
  <c r="G8" i="3"/>
  <c r="I7" i="3"/>
  <c r="I100" i="3" s="1"/>
  <c r="G7" i="3"/>
  <c r="G100" i="3" s="1"/>
  <c r="A4" i="3"/>
  <c r="F2" i="3"/>
  <c r="J99" i="2"/>
  <c r="I99" i="2"/>
  <c r="H99" i="2"/>
  <c r="J98" i="2"/>
  <c r="I98" i="2"/>
  <c r="H98" i="2"/>
  <c r="J97" i="2"/>
  <c r="I97" i="2"/>
  <c r="H97" i="2"/>
  <c r="J96" i="2"/>
  <c r="I96" i="2"/>
  <c r="H96" i="2"/>
  <c r="J94" i="2"/>
  <c r="I94" i="2"/>
  <c r="H94" i="2"/>
  <c r="J93" i="2"/>
  <c r="I93" i="2"/>
  <c r="H93" i="2"/>
  <c r="J92" i="2"/>
  <c r="I92" i="2"/>
  <c r="H92" i="2"/>
  <c r="J91" i="2"/>
  <c r="I91" i="2"/>
  <c r="H91" i="2"/>
  <c r="H88" i="2"/>
  <c r="J87" i="2"/>
  <c r="I87" i="2"/>
  <c r="H87" i="2"/>
  <c r="J86" i="2"/>
  <c r="I86" i="2"/>
  <c r="H86" i="2"/>
  <c r="J85" i="2"/>
  <c r="I85" i="2"/>
  <c r="H85" i="2"/>
  <c r="J83" i="2"/>
  <c r="I83" i="2"/>
  <c r="H83" i="2"/>
  <c r="J82" i="2"/>
  <c r="I82" i="2"/>
  <c r="H82" i="2"/>
  <c r="J81" i="2"/>
  <c r="I81" i="2"/>
  <c r="H81" i="2"/>
  <c r="J80" i="2"/>
  <c r="I80" i="2"/>
  <c r="H80" i="2"/>
  <c r="K79" i="2"/>
  <c r="H79" i="2"/>
  <c r="J78" i="2"/>
  <c r="I78" i="2"/>
  <c r="H78" i="2"/>
  <c r="J77" i="2"/>
  <c r="I77" i="2"/>
  <c r="H77" i="2"/>
  <c r="J76" i="2"/>
  <c r="I76" i="2"/>
  <c r="H76" i="2"/>
  <c r="H75" i="2"/>
  <c r="J72" i="2"/>
  <c r="J69" i="2" s="1"/>
  <c r="J68" i="2" s="1"/>
  <c r="J67" i="2" s="1"/>
  <c r="J66" i="2" s="1"/>
  <c r="I72" i="2"/>
  <c r="H71" i="2"/>
  <c r="H70" i="2"/>
  <c r="I69" i="2"/>
  <c r="H69" i="2"/>
  <c r="I68" i="2"/>
  <c r="H68" i="2"/>
  <c r="I67" i="2"/>
  <c r="H67" i="2"/>
  <c r="I66" i="2"/>
  <c r="H66" i="2"/>
  <c r="J64" i="2"/>
  <c r="I64" i="2"/>
  <c r="H64" i="2"/>
  <c r="J63" i="2"/>
  <c r="I63" i="2"/>
  <c r="H63" i="2"/>
  <c r="J62" i="2"/>
  <c r="I62" i="2"/>
  <c r="I61" i="2" s="1"/>
  <c r="H62" i="2"/>
  <c r="J61" i="2"/>
  <c r="H61" i="2"/>
  <c r="J60" i="2"/>
  <c r="I60" i="2"/>
  <c r="H60" i="2"/>
  <c r="J58" i="2"/>
  <c r="I58" i="2"/>
  <c r="H58" i="2"/>
  <c r="J57" i="2"/>
  <c r="I57" i="2"/>
  <c r="I56" i="2" s="1"/>
  <c r="I55" i="2" s="1"/>
  <c r="H57" i="2"/>
  <c r="J56" i="2"/>
  <c r="H56" i="2"/>
  <c r="J55" i="2"/>
  <c r="H55" i="2"/>
  <c r="J54" i="2"/>
  <c r="I54" i="2"/>
  <c r="H54" i="2"/>
  <c r="H51" i="2"/>
  <c r="J49" i="2"/>
  <c r="J48" i="2" s="1"/>
  <c r="J47" i="2" s="1"/>
  <c r="J46" i="2" s="1"/>
  <c r="I49" i="2"/>
  <c r="H49" i="2"/>
  <c r="I48" i="2"/>
  <c r="H48" i="2"/>
  <c r="I47" i="2"/>
  <c r="H47" i="2"/>
  <c r="I46" i="2"/>
  <c r="H46" i="2"/>
  <c r="J45" i="2"/>
  <c r="I45" i="2"/>
  <c r="H45" i="2"/>
  <c r="K40" i="2"/>
  <c r="K101" i="2" s="1"/>
  <c r="H40" i="2"/>
  <c r="J38" i="2"/>
  <c r="I38" i="2"/>
  <c r="I37" i="2" s="1"/>
  <c r="H38" i="2"/>
  <c r="J37" i="2"/>
  <c r="H37" i="2"/>
  <c r="J36" i="2"/>
  <c r="I36" i="2"/>
  <c r="H36" i="2"/>
  <c r="J34" i="2"/>
  <c r="I34" i="2"/>
  <c r="H34" i="2"/>
  <c r="J33" i="2"/>
  <c r="I33" i="2"/>
  <c r="H33" i="2"/>
  <c r="J32" i="2"/>
  <c r="I32" i="2"/>
  <c r="H32" i="2"/>
  <c r="H30" i="2"/>
  <c r="H29" i="2"/>
  <c r="J27" i="2"/>
  <c r="I27" i="2"/>
  <c r="H27" i="2"/>
  <c r="H26" i="2" s="1"/>
  <c r="H25" i="2" s="1"/>
  <c r="J26" i="2"/>
  <c r="I26" i="2"/>
  <c r="J25" i="2"/>
  <c r="I25" i="2"/>
  <c r="J24" i="2"/>
  <c r="J8" i="2" s="1"/>
  <c r="I24" i="2"/>
  <c r="H24" i="2"/>
  <c r="H20" i="2"/>
  <c r="H17" i="2" s="1"/>
  <c r="H18" i="2"/>
  <c r="J17" i="2"/>
  <c r="I17" i="2"/>
  <c r="J16" i="2"/>
  <c r="I16" i="2"/>
  <c r="J15" i="2"/>
  <c r="I15" i="2"/>
  <c r="J14" i="2"/>
  <c r="I14" i="2"/>
  <c r="J11" i="2"/>
  <c r="I11" i="2"/>
  <c r="I10" i="2" s="1"/>
  <c r="H11" i="2"/>
  <c r="J10" i="2"/>
  <c r="H10" i="2"/>
  <c r="J9" i="2"/>
  <c r="I9" i="2"/>
  <c r="I8" i="2" s="1"/>
  <c r="H9" i="2"/>
  <c r="A4" i="2"/>
  <c r="F2" i="2"/>
  <c r="N48" i="1"/>
  <c r="K48" i="1"/>
  <c r="N47" i="1"/>
  <c r="N49" i="1" s="1"/>
  <c r="K47" i="1"/>
  <c r="K44" i="1"/>
  <c r="M40" i="1"/>
  <c r="L40" i="1"/>
  <c r="K40" i="1"/>
  <c r="K8" i="1" s="1"/>
  <c r="K31" i="5" s="1"/>
  <c r="K36" i="1"/>
  <c r="M31" i="1"/>
  <c r="L31" i="1"/>
  <c r="K31" i="1"/>
  <c r="M28" i="1"/>
  <c r="L28" i="1"/>
  <c r="K28" i="1"/>
  <c r="M26" i="1"/>
  <c r="L26" i="1"/>
  <c r="K26" i="1"/>
  <c r="M25" i="1"/>
  <c r="L25" i="1"/>
  <c r="K25" i="1"/>
  <c r="M21" i="1"/>
  <c r="L21" i="1"/>
  <c r="K21" i="1"/>
  <c r="M10" i="1"/>
  <c r="L10" i="1"/>
  <c r="K10" i="1"/>
  <c r="M9" i="1"/>
  <c r="M49" i="1" s="1"/>
  <c r="L9" i="1"/>
  <c r="L8" i="1" s="1"/>
  <c r="L31" i="5" s="1"/>
  <c r="K9" i="1"/>
  <c r="K49" i="1" s="1"/>
  <c r="M8" i="1"/>
  <c r="M31" i="5" s="1"/>
  <c r="L22" i="5" l="1"/>
  <c r="M22" i="5"/>
  <c r="I101" i="2"/>
  <c r="I104" i="2" s="1"/>
  <c r="I7" i="2"/>
  <c r="L32" i="5" s="1"/>
  <c r="H100" i="3"/>
  <c r="J101" i="2"/>
  <c r="J104" i="2" s="1"/>
  <c r="J7" i="2"/>
  <c r="M32" i="5" s="1"/>
  <c r="K22" i="5"/>
  <c r="L49" i="1"/>
  <c r="H14" i="2"/>
  <c r="H8" i="2" s="1"/>
  <c r="H15" i="2"/>
  <c r="H16" i="2"/>
  <c r="K21" i="5" l="1"/>
  <c r="K20" i="5" s="1"/>
  <c r="K19" i="5" s="1"/>
  <c r="M36" i="5"/>
  <c r="M26" i="5"/>
  <c r="M25" i="5" s="1"/>
  <c r="M24" i="5" s="1"/>
  <c r="M23" i="5" s="1"/>
  <c r="L26" i="5"/>
  <c r="L25" i="5" s="1"/>
  <c r="L24" i="5" s="1"/>
  <c r="L23" i="5" s="1"/>
  <c r="L36" i="5"/>
  <c r="M33" i="5"/>
  <c r="L21" i="5"/>
  <c r="L20" i="5" s="1"/>
  <c r="L19" i="5" s="1"/>
  <c r="H101" i="2"/>
  <c r="H7" i="2"/>
  <c r="K32" i="5" s="1"/>
  <c r="M21" i="5"/>
  <c r="M20" i="5" s="1"/>
  <c r="M19" i="5" s="1"/>
  <c r="M18" i="5"/>
  <c r="M7" i="5" s="1"/>
  <c r="L33" i="5"/>
  <c r="L18" i="5" l="1"/>
  <c r="L7" i="5" s="1"/>
  <c r="K26" i="5"/>
  <c r="K33" i="5"/>
  <c r="K25" i="5" l="1"/>
  <c r="K24" i="5" s="1"/>
  <c r="K23" i="5" s="1"/>
  <c r="K18" i="5"/>
  <c r="K7" i="5" s="1"/>
</calcChain>
</file>

<file path=xl/sharedStrings.xml><?xml version="1.0" encoding="utf-8"?>
<sst xmlns="http://schemas.openxmlformats.org/spreadsheetml/2006/main" count="1573" uniqueCount="362">
  <si>
    <t>Приложение  1</t>
  </si>
  <si>
    <t xml:space="preserve"> Прогноз  поступления доходов в бюджет Кааламского сельского поселения    </t>
  </si>
  <si>
    <t>на 2023 год и на плановый период 2024-2025 годы</t>
  </si>
  <si>
    <t>тыс.руб</t>
  </si>
  <si>
    <t>Наименование групп,подгрупп,статей,подстатей,элементов,программ(подпрограмм),кодов экономической классификации доходов</t>
  </si>
  <si>
    <t>Код бюджетной классификации Российской Федерации</t>
  </si>
  <si>
    <t>Администратор</t>
  </si>
  <si>
    <t>Группа</t>
  </si>
  <si>
    <t>Подгруппа</t>
  </si>
  <si>
    <t>Статья</t>
  </si>
  <si>
    <t>Подстатья</t>
  </si>
  <si>
    <t>Элемент</t>
  </si>
  <si>
    <t>Группа подвида доходов</t>
  </si>
  <si>
    <t>Аналит.группа подвида доходов</t>
  </si>
  <si>
    <t xml:space="preserve"> Сумма на  2023г</t>
  </si>
  <si>
    <t xml:space="preserve"> Сумма на 2024г</t>
  </si>
  <si>
    <t xml:space="preserve"> Сумма на 2025г</t>
  </si>
  <si>
    <t>ДОХОДЫ ВСЕГО</t>
  </si>
  <si>
    <t>I</t>
  </si>
  <si>
    <t>Налоговые и неналоговые, всего</t>
  </si>
  <si>
    <t>000</t>
  </si>
  <si>
    <t>1</t>
  </si>
  <si>
    <t>00</t>
  </si>
  <si>
    <t>0000</t>
  </si>
  <si>
    <t>1.</t>
  </si>
  <si>
    <t>Налог на доходы физических лиц, всего</t>
  </si>
  <si>
    <t>182</t>
  </si>
  <si>
    <t>01</t>
  </si>
  <si>
    <t>02</t>
  </si>
  <si>
    <t>110</t>
  </si>
  <si>
    <t>1.1.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</si>
  <si>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</si>
  <si>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r>
      <rPr>
        <sz val="7"/>
        <rFont val="Times New Roman"/>
        <family val="1"/>
        <charset val="204"/>
      </rPr>
      <t>0</t>
    </r>
    <r>
      <rPr>
        <sz val="7"/>
        <color rgb="FFFF0000"/>
        <rFont val="Times New Roman"/>
        <family val="1"/>
        <charset val="204"/>
      </rPr>
      <t>1</t>
    </r>
    <r>
      <rPr>
        <sz val="7"/>
        <rFont val="Times New Roman"/>
        <family val="1"/>
        <charset val="204"/>
      </rPr>
      <t>0</t>
    </r>
  </si>
  <si>
    <t>1.2.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</si>
  <si>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</si>
  <si>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1.3.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</si>
  <si>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</si>
  <si>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1.4.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</si>
  <si>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</si>
  <si>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1.5.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</si>
  <si>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</si>
  <si>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r>
      <rPr>
        <sz val="7"/>
        <rFont val="Times New Roman"/>
        <family val="1"/>
        <charset val="204"/>
      </rPr>
      <t>0</t>
    </r>
    <r>
      <rPr>
        <sz val="7"/>
        <color rgb="FFFF0000"/>
        <rFont val="Times New Roman"/>
        <family val="1"/>
        <charset val="204"/>
      </rPr>
      <t>2</t>
    </r>
    <r>
      <rPr>
        <sz val="7"/>
        <rFont val="Times New Roman"/>
        <family val="1"/>
        <charset val="204"/>
      </rPr>
      <t>0</t>
    </r>
  </si>
  <si>
    <t>1.6.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</si>
  <si>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</si>
  <si>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1.7.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</si>
  <si>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</si>
  <si>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r>
      <rPr>
        <sz val="7"/>
        <rFont val="Times New Roman"/>
        <family val="1"/>
        <charset val="204"/>
      </rPr>
      <t>0</t>
    </r>
    <r>
      <rPr>
        <sz val="7"/>
        <color rgb="FFFF0000"/>
        <rFont val="Times New Roman"/>
        <family val="1"/>
        <charset val="204"/>
      </rPr>
      <t>3</t>
    </r>
    <r>
      <rPr>
        <sz val="7"/>
        <rFont val="Times New Roman"/>
        <family val="1"/>
        <charset val="204"/>
      </rPr>
      <t>0</t>
    </r>
  </si>
  <si>
    <t>1.8.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</si>
  <si>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</si>
  <si>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030</t>
  </si>
  <si>
    <t>1.9.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</si>
  <si>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</si>
  <si>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1.10.</t>
  </si>
  <si>
    <t xml:space="preserve">Налог на доходы физических лиц в части
суммы налога, превышающей 650 000 рублей,
относящейся к части налоговой базы,
превышающей 5 000 000 рублей (за
исключением налога на доходы физических
лиц с сумм прибыли контролируемой
иностранной компании, в том числе
фиксированной прибыли контролируемой
иностранной компании) </t>
  </si>
  <si>
    <r>
      <rPr>
        <sz val="7"/>
        <rFont val="Times New Roman"/>
        <family val="1"/>
        <charset val="204"/>
      </rPr>
      <t>0</t>
    </r>
    <r>
      <rPr>
        <sz val="7"/>
        <color rgb="FFFF0000"/>
        <rFont val="Times New Roman"/>
        <family val="1"/>
        <charset val="204"/>
      </rPr>
      <t>8</t>
    </r>
    <r>
      <rPr>
        <sz val="7"/>
        <rFont val="Times New Roman"/>
        <family val="1"/>
        <charset val="204"/>
      </rPr>
      <t>0</t>
    </r>
  </si>
  <si>
    <t>Акцизы по подакцизным товарам (продукции), производимым на территории Российской Федерации</t>
  </si>
  <si>
    <t>100</t>
  </si>
  <si>
    <t>03</t>
  </si>
  <si>
    <t>2.1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</si>
  <si>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</si>
  <si>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rPr>
        <sz val="7"/>
        <color rgb="FFFF0000"/>
        <rFont val="Times New Roman"/>
        <family val="1"/>
        <charset val="204"/>
      </rPr>
      <t>23</t>
    </r>
    <r>
      <rPr>
        <sz val="7"/>
        <rFont val="Times New Roman"/>
        <family val="1"/>
        <charset val="204"/>
      </rPr>
      <t>0</t>
    </r>
  </si>
  <si>
    <t>2.2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</si>
  <si>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</si>
  <si>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rPr>
        <sz val="7"/>
        <color rgb="FFFF0000"/>
        <rFont val="Times New Roman"/>
        <family val="1"/>
        <charset val="204"/>
      </rPr>
      <t>24</t>
    </r>
    <r>
      <rPr>
        <sz val="7"/>
        <rFont val="Times New Roman"/>
        <family val="1"/>
        <charset val="204"/>
      </rPr>
      <t>0</t>
    </r>
  </si>
  <si>
    <t>2.3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</si>
  <si>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</si>
  <si>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rPr>
        <sz val="7"/>
        <color rgb="FFFF0000"/>
        <rFont val="Times New Roman"/>
        <family val="1"/>
        <charset val="204"/>
      </rPr>
      <t>25</t>
    </r>
    <r>
      <rPr>
        <sz val="7"/>
        <rFont val="Times New Roman"/>
        <family val="1"/>
        <charset val="204"/>
      </rPr>
      <t>0</t>
    </r>
  </si>
  <si>
    <t>2.4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</si>
  <si>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</si>
  <si>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rPr>
        <sz val="7"/>
        <color rgb="FFFF0000"/>
        <rFont val="Times New Roman"/>
        <family val="1"/>
        <charset val="204"/>
      </rPr>
      <t>26</t>
    </r>
    <r>
      <rPr>
        <sz val="7"/>
        <rFont val="Times New Roman"/>
        <family val="1"/>
        <charset val="204"/>
      </rPr>
      <t>0</t>
    </r>
  </si>
  <si>
    <t>Единый сельхозналог</t>
  </si>
  <si>
    <t>05</t>
  </si>
  <si>
    <t>3.1.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</si>
  <si>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 (пени по соответствующему платежу)</t>
  </si>
  <si>
    <t>010</t>
  </si>
  <si>
    <t>Имущественные налоги в т.ч</t>
  </si>
  <si>
    <t>06</t>
  </si>
  <si>
    <t>4.1.1.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</si>
  <si>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</si>
  <si>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</t>
  </si>
  <si>
    <t>4.1.2.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</si>
  <si>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</si>
  <si>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 4.2</t>
  </si>
  <si>
    <t>Земельный налог в т.ч.</t>
  </si>
  <si>
    <t>4.2.1.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</si>
  <si>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</si>
  <si>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r>
      <rPr>
        <sz val="7"/>
        <rFont val="Times New Roman"/>
        <family val="1"/>
        <charset val="204"/>
      </rPr>
      <t>0</t>
    </r>
    <r>
      <rPr>
        <sz val="7"/>
        <color rgb="FFFF0000"/>
        <rFont val="Times New Roman"/>
        <family val="1"/>
        <charset val="204"/>
      </rPr>
      <t>33</t>
    </r>
  </si>
  <si>
    <t>4.2.2.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</si>
  <si>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</si>
  <si>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033</t>
  </si>
  <si>
    <t>4.2.3.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</si>
  <si>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</si>
  <si>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r>
      <rPr>
        <sz val="7"/>
        <rFont val="Times New Roman"/>
        <family val="1"/>
        <charset val="204"/>
      </rPr>
      <t>0</t>
    </r>
    <r>
      <rPr>
        <sz val="7"/>
        <color rgb="FFFF0000"/>
        <rFont val="Times New Roman"/>
        <family val="1"/>
        <charset val="204"/>
      </rPr>
      <t>43</t>
    </r>
  </si>
  <si>
    <t>4.2.4.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</si>
  <si>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</si>
  <si>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043</t>
  </si>
  <si>
    <t>Доходы от сдачи в аренду имущества, составляющего казну сельских поселений (за исключением земельных участков)</t>
  </si>
  <si>
    <t>007</t>
  </si>
  <si>
    <t>11</t>
  </si>
  <si>
    <t>075</t>
  </si>
  <si>
    <t>120</t>
  </si>
  <si>
    <t>4155*12+6732*2</t>
  </si>
  <si>
    <t>Доходы, поступающие в порядке возмещения расходов, понесенных в связи с эксплуатацией имущества сельских поселений</t>
  </si>
  <si>
    <t>13</t>
  </si>
  <si>
    <t>065</t>
  </si>
  <si>
    <t>130</t>
  </si>
  <si>
    <t>Прочие доходы от компенсации затрат бюджетов сельских поселений</t>
  </si>
  <si>
    <t>995</t>
  </si>
  <si>
    <t>Невыясненные поступления, зачисляемые в бюджеты сельских поселений</t>
  </si>
  <si>
    <t>17</t>
  </si>
  <si>
    <t>050</t>
  </si>
  <si>
    <t>180</t>
  </si>
  <si>
    <t>II</t>
  </si>
  <si>
    <t>Межбюджетные трансферты всего, в т.ч.</t>
  </si>
  <si>
    <t>2</t>
  </si>
  <si>
    <t>Дотации бюджетам сельских поселений на выравнивание бюджетной обеспеченности из бюджета субъекта Российской Федерации</t>
  </si>
  <si>
    <t>15</t>
  </si>
  <si>
    <t>001</t>
  </si>
  <si>
    <t>150</t>
  </si>
  <si>
    <t>2.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</si>
  <si>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</si>
  <si>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35</t>
  </si>
  <si>
    <t>118</t>
  </si>
  <si>
    <t>3.</t>
  </si>
  <si>
    <t>Субвенции бюджетам сельских поселений на выполнение передаваемых полномочий субъектов Российской Федерации</t>
  </si>
  <si>
    <t>30</t>
  </si>
  <si>
    <t>024</t>
  </si>
  <si>
    <t>Субсидии бюджетам сельских поселений на реализацию программ формирования современной городской среды</t>
  </si>
  <si>
    <t>25</t>
  </si>
  <si>
    <t>555</t>
  </si>
  <si>
    <t xml:space="preserve">Субсидия на реализацию мероприятий по обеспечению комплексного развития сельских территорий (благоустройство сельских территорий) </t>
  </si>
  <si>
    <t>576</t>
  </si>
  <si>
    <t>Субсидия бюджетам поселений на реализацию мероприятий федеральной целевой программы "Увековечение памяти погибших при защите Отечества на 2019-2024 годы"</t>
  </si>
  <si>
    <t>299</t>
  </si>
  <si>
    <t>Прочие межбюджетные трансферты, передаваемые бюджетам сельских поселений</t>
  </si>
  <si>
    <t>49</t>
  </si>
  <si>
    <t>999</t>
  </si>
  <si>
    <t>Прочие безвозмездные поступления в бюджеты сельских поселений</t>
  </si>
  <si>
    <t>07</t>
  </si>
  <si>
    <t xml:space="preserve">Приложение 2   </t>
  </si>
  <si>
    <t xml:space="preserve">  Ведомственная структура расходов  бюджета Кааламского сельского поселения </t>
  </si>
  <si>
    <t>№ п/п</t>
  </si>
  <si>
    <t>Главные распорядители бюджетных средств</t>
  </si>
  <si>
    <t>Код мин-ва</t>
  </si>
  <si>
    <t>Раздел</t>
  </si>
  <si>
    <t>Подраздел</t>
  </si>
  <si>
    <t>Целевая статья</t>
  </si>
  <si>
    <t>Вид расходов</t>
  </si>
  <si>
    <t xml:space="preserve">Всего расходы 2023г </t>
  </si>
  <si>
    <t xml:space="preserve">Всего расходы 2024г </t>
  </si>
  <si>
    <t xml:space="preserve">Всего расходы 2025г </t>
  </si>
  <si>
    <t>АДМИНИСТРАЦИЯ Кааламского сельского поселения</t>
  </si>
  <si>
    <t>Общегосударственные вопросы</t>
  </si>
  <si>
    <t>1.1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</si>
  <si>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</si>
  <si>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расходов</t>
  </si>
  <si>
    <t>Обеспечение деятельности органов местного самоуправления сельского поселения</t>
  </si>
  <si>
    <t>02 0 01 00000</t>
  </si>
  <si>
    <t>Финансирование деятельности Главы  поселения (Расходы на выплаты персоналу государственных (муниципальных) органов)</t>
  </si>
  <si>
    <t>02 0 01 00020</t>
  </si>
  <si>
    <t>121</t>
  </si>
  <si>
    <t>Финансирование деятельности Главы поселения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</si>
  <si>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</si>
  <si>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</si>
  <si>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</si>
  <si>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Осуществление полномочий исполнительно-распорядительными органами местного самоуправления </t>
  </si>
  <si>
    <t>02 0 01 00040</t>
  </si>
  <si>
    <t>Осуществление полномочий исполнительно-распорядительными органами местного самоуправления (Расходы на выплаты персоналу государственных (муниципальных) органов)</t>
  </si>
  <si>
    <t>Осуществление полномочий исполнительно-распорядительными органами местного самоуправления (Иные выплаты персоналу государственных (муниципальных) органов, за исключением фонда оплаты труда)</t>
  </si>
  <si>
    <t>122</t>
  </si>
  <si>
    <t>Осуществление полномочий исполнительно-распорядительными органами местного самоуправления (Взносы по обязательному социальному страхованию на выплаты денежного содержания и иные выплаты) работникам государственных (муниципальных) органов</t>
  </si>
  <si>
    <t>Осуществление полномочий исполнительно-распорядительными органами местного самоуправления (Прочие закупки товаров, работ и услуг для обеспечения государственных (муниципальных) нужд)</t>
  </si>
  <si>
    <t>244</t>
  </si>
  <si>
    <t>Осуществление полномочий исполнительно-распорядительными органами местного самоуправления (Уплата налогов, сборов, иных платежей)</t>
  </si>
  <si>
    <t>853</t>
  </si>
  <si>
    <t>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</si>
  <si>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02 0 01 24214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</si>
  <si>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</si>
  <si>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Контрольно-счетный орган</t>
  </si>
  <si>
    <t>02 0 06 00000</t>
  </si>
  <si>
    <t>Осуществление полномочий Контрольно-счетного органа Кааламского сельского поселения</t>
  </si>
  <si>
    <t>02 0 06 00106</t>
  </si>
  <si>
    <t>Иные межбюджетные трансферты</t>
  </si>
  <si>
    <t>540</t>
  </si>
  <si>
    <t>Обеспечение проведения выборов и референдумов</t>
  </si>
  <si>
    <t>Проведение выборов</t>
  </si>
  <si>
    <t>02 0 17 00107</t>
  </si>
  <si>
    <t>Прочая закупка товаров, работ и услуг для обеспечения государственных (муниципальных) нужд</t>
  </si>
  <si>
    <t>Резервный фонд администрации Кааламского сельского поселения</t>
  </si>
  <si>
    <t>Резервные средства</t>
  </si>
  <si>
    <t>02 0 09 00000</t>
  </si>
  <si>
    <t>Резервный фонд администрации Кааламского сельского поселения (Резервные средства)</t>
  </si>
  <si>
    <t>02 0 09 00111</t>
  </si>
  <si>
    <t>870</t>
  </si>
  <si>
    <t>Другие общегосударственные вопросы</t>
  </si>
  <si>
    <t>Прочие мероприятия в части других общегосударственных вопросов</t>
  </si>
  <si>
    <t>02 0 13 00000</t>
  </si>
  <si>
    <t>Арендная плата за пользование имуществом</t>
  </si>
  <si>
    <t>02 0 13 00114</t>
  </si>
  <si>
    <t>Прочие мероприятия в части других общегосударственных вопросов, в т.ч. содержание муниципального имущества (Прочие закупки товаров, работ и услуг для обеспечения государственных (муниципальных) нужд)</t>
  </si>
  <si>
    <t>02 0 13 00113</t>
  </si>
  <si>
    <t>Прочие мероприятия в части других общегосударственных вопросов, в т.ч. содержание муниципального имущества  (Закупка энергетических ресурсов для обеспечения государственных (муниципальных) нужд)</t>
  </si>
  <si>
    <t>247</t>
  </si>
  <si>
    <t>Прочие мероприятия в части других общегосударственных вопросов, в т.ч. содержание муниципального имущества (Уплата налога на имущество и земельного налога)</t>
  </si>
  <si>
    <t>851</t>
  </si>
  <si>
    <t>Прочие мероприятия в части других общегосударственных вопросов, в т.ч. содержание муниципального имущества (Уплата прочих налогов, сборов (трансп.налог)</t>
  </si>
  <si>
    <t>852</t>
  </si>
  <si>
    <t>Прочие мероприятия в части других общегосударственных вопросов, в т.ч. содержание муниципального имущества (Уплата  иных платежей)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</si>
  <si>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</si>
  <si>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</si>
  <si>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</si>
  <si>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02 0 02 00000</t>
  </si>
  <si>
    <t>Осуществление переданных полномочий Российской Федерации по первичному воинскому учету на территориях, где отсутствуют военные комиссариаты</t>
  </si>
  <si>
    <t>02 0 02 51180</t>
  </si>
  <si>
    <t>Осуществление переданных полномочий Российской Федерации по первичному воинскому учету на территориях, где отсутствуют военные комиссариаты (Фонд оплаты труда государственных (муниципальных) органов)</t>
  </si>
  <si>
    <t>Осуществление переданных полномочий Российской Федерации по первичному воинскому учету на территориях, где отсутствуют военные комиссариаты (Иные выплаты персоналу государственных (муниципальных) органов, за исключением фонда оплаты труда)</t>
  </si>
  <si>
    <t>Осуществление переданных полномочий Российской Федерации по первичному воинскому учету на территориях, где отсутствуют военные комиссариаты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</si>
  <si>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Осуществление переданных полномочий Российской Федерации по первичному воинскому учету на территориях, где отсутствуют военные комиссариаты (Прочие закупки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</si>
  <si>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</si>
  <si>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3.1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</si>
  <si>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</si>
  <si>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 </t>
  </si>
  <si>
    <t>Мероприятия по ЧС и пожарной безопасности</t>
  </si>
  <si>
    <t>02 0 03 00000</t>
  </si>
  <si>
    <t>Мероприятия по обеспечению первичных мер пожарной безопасности в границах населенных пунктов поселения</t>
  </si>
  <si>
    <t>02 0 03 00310</t>
  </si>
  <si>
    <t>Мероприятия по обеспечению первичных мер пожарной безопасности в границах населенных пунктов поселения (Прочие закупки товаров, работ и услуг для обеспечения государственных (муниципальных) нужд)</t>
  </si>
  <si>
    <t>Национальная экономика</t>
  </si>
  <si>
    <t>4.1</t>
  </si>
  <si>
    <t>Дорожное хозяйство (дорожные фонды)</t>
  </si>
  <si>
    <t>09</t>
  </si>
  <si>
    <t xml:space="preserve">Содержание и ремонт дорог </t>
  </si>
  <si>
    <t>02 0 04 00000</t>
  </si>
  <si>
    <t>Содержание и ремонт дорог общего пользования местного значения</t>
  </si>
  <si>
    <t>02 0 04 00409</t>
  </si>
  <si>
    <t>Содержание и ремонт дорог общего пользования местного значения (Прочие закупки товаров, работ и услуг для обеспечения государственных (муниципальных) нужд)</t>
  </si>
  <si>
    <t>5</t>
  </si>
  <si>
    <t>Жилищно-коммунальное хозяйство</t>
  </si>
  <si>
    <t>5.1</t>
  </si>
  <si>
    <t>Благоустройство</t>
  </si>
  <si>
    <t xml:space="preserve">Благоустройство </t>
  </si>
  <si>
    <t>02 0 05 00000</t>
  </si>
  <si>
    <t>Уличное освещение (Прочие закупки товаров, работ и услуг для обеспечения государственных (муниципальных) нужд)</t>
  </si>
  <si>
    <t>02 0 05 00501</t>
  </si>
  <si>
    <t>Уличное освещение (Закупка энергетических ресурсов для обеспечения государственных (муниципальных) нужд)</t>
  </si>
  <si>
    <t>Благоустройство территории  (Прочие закупки товаров, работ и услуг для обеспечения государственных (муниципальных) нужд)</t>
  </si>
  <si>
    <t>02 0 05 00503</t>
  </si>
  <si>
    <t>Поддержка местных инициатив граждан, проживающих в муниципальных образованиях</t>
  </si>
  <si>
    <t>02 0 05 S3140</t>
  </si>
  <si>
    <t>02 0 05 43140</t>
  </si>
  <si>
    <t>Комплексное развитие территорий (за счет средств местного бюджета) (Прочие закупки товаров, работ и услуг для обеспечения государственных (муниципальных) нужд (за счет средств местного бюджета)</t>
  </si>
  <si>
    <t>02 0 05 L5763</t>
  </si>
  <si>
    <t xml:space="preserve">Муниципальная программа «Формирование современной городской среды на территории Кааламского сельского поселения» в рамках реализации приоритетного проекта «Формирование комфортной городской среды» </t>
  </si>
  <si>
    <t xml:space="preserve">Муниципальная программа </t>
  </si>
  <si>
    <r>
      <rPr>
        <sz val="9"/>
        <rFont val="Times New Roman"/>
        <family val="1"/>
        <charset val="204"/>
      </rPr>
      <t xml:space="preserve">01 0 </t>
    </r>
    <r>
      <rPr>
        <sz val="9"/>
        <color rgb="FFFF0000"/>
        <rFont val="Times New Roman"/>
        <family val="1"/>
        <charset val="204"/>
      </rPr>
      <t>00</t>
    </r>
    <r>
      <rPr>
        <sz val="9"/>
        <rFont val="Times New Roman"/>
        <family val="1"/>
        <charset val="204"/>
      </rPr>
      <t xml:space="preserve"> 00000</t>
    </r>
  </si>
  <si>
    <t>Муниципальная программа Кааламского сельского поселения  «Формирование современной городской среды на территории Кааламского сельского поселения»</t>
  </si>
  <si>
    <r>
      <rPr>
        <sz val="9"/>
        <rFont val="Times New Roman"/>
        <family val="1"/>
        <charset val="204"/>
      </rPr>
      <t xml:space="preserve">01 0 </t>
    </r>
    <r>
      <rPr>
        <sz val="9"/>
        <color rgb="FFFF0000"/>
        <rFont val="Times New Roman"/>
        <family val="1"/>
        <charset val="204"/>
      </rPr>
      <t xml:space="preserve">F2 </t>
    </r>
    <r>
      <rPr>
        <sz val="9"/>
        <rFont val="Times New Roman"/>
        <family val="1"/>
        <charset val="204"/>
      </rPr>
      <t>0000</t>
    </r>
    <r>
      <rPr>
        <sz val="9"/>
        <color rgb="FFFF0000"/>
        <rFont val="Times New Roman"/>
        <family val="1"/>
        <charset val="204"/>
      </rPr>
      <t>0</t>
    </r>
  </si>
  <si>
    <t>Муниципальная программа «Формирование современной городской среды на территории Кааламского сельского поселения» в рамках реализации приоритетного проекта «Формирование комфортной городской среды» (Прочие закупки товаров, работ и услуг для обеспечения государственных (муниципальных) нужд (за счет средств бюджета РК и ФБ и МБ )</t>
  </si>
  <si>
    <r>
      <rPr>
        <sz val="9"/>
        <rFont val="Times New Roman"/>
        <family val="1"/>
        <charset val="204"/>
      </rPr>
      <t xml:space="preserve">01 0 </t>
    </r>
    <r>
      <rPr>
        <sz val="9"/>
        <color rgb="FFFF0000"/>
        <rFont val="Times New Roman"/>
        <family val="1"/>
        <charset val="204"/>
      </rPr>
      <t xml:space="preserve">F2 </t>
    </r>
    <r>
      <rPr>
        <sz val="9"/>
        <rFont val="Times New Roman"/>
        <family val="1"/>
        <charset val="204"/>
      </rPr>
      <t>5555</t>
    </r>
    <r>
      <rPr>
        <sz val="9"/>
        <color rgb="FFFF0000"/>
        <rFont val="Times New Roman"/>
        <family val="1"/>
        <charset val="204"/>
      </rPr>
      <t>0</t>
    </r>
  </si>
  <si>
    <t>6.</t>
  </si>
  <si>
    <t>Образование</t>
  </si>
  <si>
    <t xml:space="preserve">Молодежная политика </t>
  </si>
  <si>
    <t>02 0 07 00000</t>
  </si>
  <si>
    <t>Мероприятия по работе с детьми и молодежью (Прочие закупки товаров, работ и услуг для обеспечения государственных (муниципальных) нужд)</t>
  </si>
  <si>
    <t>02 0 07 00707</t>
  </si>
  <si>
    <t>7.</t>
  </si>
  <si>
    <t xml:space="preserve">Культура, кинематография </t>
  </si>
  <si>
    <t xml:space="preserve">08 </t>
  </si>
  <si>
    <t>08</t>
  </si>
  <si>
    <t xml:space="preserve">Дворцы и дома культуры, другие учреждения культуры </t>
  </si>
  <si>
    <t>02 0 08 00000</t>
  </si>
  <si>
    <t>Обеспечение деятельности муниципального бюджетного учреждения культуры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услуг) (выполнение работ)</t>
  </si>
  <si>
    <t>02 0 08 00801</t>
  </si>
  <si>
    <t>611</t>
  </si>
  <si>
    <t>Реализация мероприятий государственной программы Республики Карелия "Развитие культуры" (в целях частичной компенсации расходов на повышение оплаты труда работников бюджетной сферы)(за счет средств бюджета РК)</t>
  </si>
  <si>
    <t>02 0 08 43250</t>
  </si>
  <si>
    <t>Реализация мероприятий государственной программы Республики Карелия "Развитие культуры" (в целях частичной компенсации расходов на повышение оплаты труда работников бюджетной сферы)(софин. за счет средств МБ)</t>
  </si>
  <si>
    <t>02 0 08 S3250</t>
  </si>
  <si>
    <t>8.</t>
  </si>
  <si>
    <t>Социальная политика</t>
  </si>
  <si>
    <t>Социальное обеспечение населения</t>
  </si>
  <si>
    <t xml:space="preserve">Адресная материальная помощь </t>
  </si>
  <si>
    <t>02 0 10 00000</t>
  </si>
  <si>
    <t>Предоставление адресной материальной помощи гражданам (семьям), оказавшимся в трудной жизненной ситуации (Пособия, компенсации и иные социальные выплаты гражданам, кроме публичных нормативных обязательств)</t>
  </si>
  <si>
    <t>02 0 10 01003</t>
  </si>
  <si>
    <t>321</t>
  </si>
  <si>
    <t>9.</t>
  </si>
  <si>
    <t>Физическая культура и спорт</t>
  </si>
  <si>
    <t>Массовый спорт</t>
  </si>
  <si>
    <t>Физическая культура и массовый спорт</t>
  </si>
  <si>
    <t>02 0 11 00000</t>
  </si>
  <si>
    <t>Мероприятия в сфере физической культуры и массового спорта (Прочие закупки товаров, работ и услуг для обеспечения государственных (муниципальных) нужд)</t>
  </si>
  <si>
    <t>02 0 11 01102</t>
  </si>
  <si>
    <t>ИТОГО</t>
  </si>
  <si>
    <t>условно утвержд</t>
  </si>
  <si>
    <t>итого расходов</t>
  </si>
  <si>
    <t xml:space="preserve">Приложение  3          </t>
  </si>
  <si>
    <r>
      <rPr>
        <b/>
        <sz val="9"/>
        <rFont val="Times New Roman"/>
        <family val="1"/>
        <charset val="204"/>
      </rPr>
      <t xml:space="preserve">Распределение бюджетных ассигнований по разделам, подразделам, целевым статьям </t>
    </r>
    <r>
      <rPr>
        <b/>
        <sz val="9"/>
        <color rgb="FFFF0000"/>
        <rFont val="Times New Roman"/>
        <family val="1"/>
        <charset val="204"/>
      </rPr>
      <t>(муниципальным</t>
    </r>
    <r>
      <rPr>
        <b/>
        <sz val="9"/>
        <rFont val="Times New Roman"/>
        <family val="1"/>
        <charset val="204"/>
      </rPr>
      <t xml:space="preserve"> </t>
    </r>
    <r>
      <rPr>
        <b/>
        <sz val="9"/>
        <color rgb="FFFF0000"/>
        <rFont val="Times New Roman"/>
        <family val="1"/>
        <charset val="204"/>
      </rPr>
      <t>программам</t>
    </r>
    <r>
      <rPr>
        <b/>
        <sz val="9"/>
        <rFont val="Times New Roman"/>
        <family val="1"/>
        <charset val="204"/>
      </rPr>
      <t xml:space="preserve"> </t>
    </r>
    <r>
      <rPr>
        <b/>
        <sz val="9"/>
        <color rgb="FFFF0000"/>
        <rFont val="Times New Roman"/>
        <family val="1"/>
        <charset val="204"/>
      </rPr>
      <t>и непрограммным направлениям деятельности)</t>
    </r>
    <r>
      <rPr>
        <b/>
        <sz val="9"/>
        <rFont val="Times New Roman"/>
        <family val="1"/>
        <charset val="204"/>
      </rPr>
      <t>, группам (группам и подгруппам) видов расходов  классификации расходов бюджета Кааламского сельского поселения</t>
    </r>
  </si>
  <si>
    <t>Поддержка местных инициатив граждан, проживающих в муниципальных образованиях (счет средств МБ и ЮЛ)</t>
  </si>
  <si>
    <t>Поддержка местных инициатив граждан, проживающих в муниципальных образованиях (за счет средств бюджета РК)</t>
  </si>
  <si>
    <t xml:space="preserve">Приложение 4             </t>
  </si>
  <si>
    <t xml:space="preserve">Приложение  5     </t>
  </si>
  <si>
    <t xml:space="preserve">Объем межбюджетных трансфертов, передаваемых из бюджета Сортавальского муниципального района бюджету Кааламского сельского поселения  </t>
  </si>
  <si>
    <t xml:space="preserve">Объем межбюджетных трансфертов, передаваемых Кааламским сельским поселением    бюджету Сортавальского муниципального района на финансирование расходов, связанных с передачей осуществления части полномочий </t>
  </si>
  <si>
    <t>№</t>
  </si>
  <si>
    <t>МБТ</t>
  </si>
  <si>
    <t xml:space="preserve"> Сумма на  2024г</t>
  </si>
  <si>
    <t xml:space="preserve"> Сумма на  2025г</t>
  </si>
  <si>
    <t>Наименование полномочия</t>
  </si>
  <si>
    <t xml:space="preserve">дотация на выравнивание бюджетной обеспеченности </t>
  </si>
  <si>
    <t>Выполнение функций финансового(финансово-бюджетного) надзора (контроля). А так же расходы на содержание учреждений, обеспечивающих их деятельность</t>
  </si>
  <si>
    <t xml:space="preserve">субвенции на осуществление полномочий по первичному воинскому учету на территориях, где отсутствуют военные комиссариаты </t>
  </si>
  <si>
    <t>субвенции на осуществление полномочий Республики Карелия по созданию и обеспечению деятельности административных комиссий и определению перечня должностных лиц, уполномоченных составлять протоколы</t>
  </si>
  <si>
    <t>Прочие субсидии бюджетам сельских поселений (реализация меропр.в рамках цел.прогр "Увековечение памяти погибших при защите Отечества на 2019-2024 годы"</t>
  </si>
  <si>
    <t xml:space="preserve">Приложение  5    </t>
  </si>
  <si>
    <t>Источники финансирования дефицита бюджета Кааламского сельского поселения</t>
  </si>
  <si>
    <t>№ пункта</t>
  </si>
  <si>
    <t xml:space="preserve">Наименование </t>
  </si>
  <si>
    <t>Код классификации источников финансирования дефицитов бюджетов Российской Федерации</t>
  </si>
  <si>
    <t>ИСТОЧНИКИ ВНУТРЕННЕГО ФИНАНСИРОВАНИЯ ДЕФИЦИТОВ БЮДЖЕТОВ</t>
  </si>
  <si>
    <t>Кредиты кредитных организаций  в валюте Российской Федерации</t>
  </si>
  <si>
    <t>Получение кредитов от кредитных организаций в валюте Российской Федерации</t>
  </si>
  <si>
    <t>-</t>
  </si>
  <si>
    <t>Получение кредитов от кредитных организаций бюджетами сельских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</si>
  <si>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</si>
  <si>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800</t>
  </si>
  <si>
    <t>Погашение  бюджетами  сельских поселений кредитов от кредитных организаций в валюте Российской Федерации</t>
  </si>
  <si>
    <t>810</t>
  </si>
  <si>
    <t xml:space="preserve">Бюджетные кредиты от других бюджетов бюджетной системы Российской Федерации </t>
  </si>
  <si>
    <t>2.1.</t>
  </si>
  <si>
    <t>Получение бюджетных кредитов от других бюджетов бюджетной системы Российской Федерации в валюте Российской Федерации</t>
  </si>
  <si>
    <t>700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</si>
  <si>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</si>
  <si>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710</t>
  </si>
  <si>
    <t>2.2.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</si>
  <si>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</si>
  <si>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r>
      <rPr>
        <sz val="8"/>
        <rFont val="Times New Roman"/>
        <family val="1"/>
        <charset val="204"/>
      </rPr>
      <t>Погашение бюджетами  сельских поселений кредитов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</si>
  <si>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Изменение остатков средств на счетах по учету средств бюджета</t>
  </si>
  <si>
    <t>Увеличение остатков средств бюджетов</t>
  </si>
  <si>
    <t>500</t>
  </si>
  <si>
    <t>Увеличение прочих остатков средств бюджетов</t>
  </si>
  <si>
    <t>Увеличение прочих остатков денежных средств бюджетов сельских поселений</t>
  </si>
  <si>
    <t>Увеличение прочих остатков денежных средств бюджетов  сельских поселений</t>
  </si>
  <si>
    <t>510</t>
  </si>
  <si>
    <t>3.2.</t>
  </si>
  <si>
    <t>Уменьшение остатков средств бюджетов</t>
  </si>
  <si>
    <t>600</t>
  </si>
  <si>
    <t>Уменьшение прочих остатков средств бюджетов</t>
  </si>
  <si>
    <t>Уменьшение прочих остатков денежных средств бюджетов сельских поселений</t>
  </si>
  <si>
    <t>610</t>
  </si>
  <si>
    <t>4.</t>
  </si>
  <si>
    <t>Иные источники внутреннего финансирования дефицитов бюджетов</t>
  </si>
  <si>
    <t>4.1.</t>
  </si>
  <si>
    <t>Исполнение государственных и муниципальных гарантий в валюте Российской Федерации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</si>
  <si>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</si>
  <si>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Доходы</t>
  </si>
  <si>
    <t>Расходы</t>
  </si>
  <si>
    <r>
      <rPr>
        <sz val="9"/>
        <color rgb="FFFF0000"/>
        <rFont val="Times New Roman"/>
        <family val="1"/>
        <charset val="204"/>
      </rPr>
      <t>про</t>
    </r>
    <r>
      <rPr>
        <sz val="9"/>
        <rFont val="Times New Roman"/>
        <family val="1"/>
        <charset val="204"/>
      </rPr>
      <t>фицит</t>
    </r>
  </si>
  <si>
    <t>МГ</t>
  </si>
  <si>
    <t>снято с расходов  условно утвержденные расходы</t>
  </si>
  <si>
    <t>итого расходы  текстовая часть</t>
  </si>
  <si>
    <t xml:space="preserve"> к Решению Совета Кааламского сельского поселения № 143 от 05.05.2023г . "О внесении изменений в Решение Совета Кааламского сельского поселения от 24 декабря 2022 г. № 137 «О бюджете Кааламского сельского поселения на 2023 год и на плановый период 2024-2025 годы»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</si>
</sst>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_р_."/>
    <numFmt numFmtId="167" formatCode="000"/>
    <numFmt numFmtId="168" formatCode="[$-409]d\-mmm"/>
  </numFmts>
  <fonts count="4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Courier New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66CC"/>
      <name val="Times New Roman"/>
      <family val="1"/>
      <charset val="204"/>
    </font>
    <font>
      <sz val="9"/>
      <name val="Arial Cyr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66CC"/>
      <name val="Times New Roman"/>
      <family val="1"/>
      <charset val="204"/>
    </font>
    <font>
      <sz val="9"/>
      <name val="Times New Roman"/>
      <family val="1"/>
    </font>
    <font>
      <sz val="11"/>
      <color rgb="FF0066CC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1"/>
      <color rgb="FF0066CC"/>
      <name val="Times New Roman"/>
      <family val="1"/>
      <charset val="204"/>
    </font>
    <font>
      <i/>
      <sz val="11"/>
      <color rgb="FF0066CC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CCCCFF"/>
        <bgColor rgb="FFC0C0C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42" fillId="0" borderId="0"/>
    <xf numFmtId="0" fontId="3" fillId="0" borderId="0"/>
  </cellStyleXfs>
  <cellXfs count="236">
    <xf numFmtId="0" fontId="0" fillId="0" borderId="0" xfId="0"/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horizontal="right" wrapText="1"/>
    </xf>
    <xf numFmtId="0" fontId="7" fillId="0" borderId="0" xfId="4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1" fontId="4" fillId="0" borderId="2" xfId="4" applyNumberFormat="1" applyFont="1" applyBorder="1" applyAlignment="1">
      <alignment horizontal="center"/>
    </xf>
    <xf numFmtId="0" fontId="8" fillId="0" borderId="3" xfId="2" applyFont="1" applyBorder="1" applyAlignment="1">
      <alignment horizontal="center" vertical="top" wrapText="1"/>
    </xf>
    <xf numFmtId="0" fontId="4" fillId="0" borderId="2" xfId="0" applyFont="1" applyBorder="1"/>
    <xf numFmtId="0" fontId="9" fillId="0" borderId="2" xfId="4" applyFont="1" applyBorder="1" applyAlignment="1">
      <alignment horizontal="center" vertical="center" textRotation="90" wrapText="1"/>
    </xf>
    <xf numFmtId="0" fontId="9" fillId="0" borderId="3" xfId="4" applyFont="1" applyBorder="1" applyAlignment="1">
      <alignment horizontal="center" vertical="center" textRotation="90" wrapText="1"/>
    </xf>
    <xf numFmtId="164" fontId="4" fillId="2" borderId="4" xfId="4" applyNumberFormat="1" applyFont="1" applyFill="1" applyBorder="1" applyAlignment="1">
      <alignment horizontal="right" vertical="center" wrapText="1"/>
    </xf>
    <xf numFmtId="164" fontId="4" fillId="0" borderId="4" xfId="4" applyNumberFormat="1" applyFont="1" applyBorder="1" applyAlignment="1">
      <alignment horizontal="right" vertical="center" wrapText="1"/>
    </xf>
    <xf numFmtId="1" fontId="4" fillId="0" borderId="4" xfId="4" applyNumberFormat="1" applyFont="1" applyBorder="1" applyAlignment="1">
      <alignment horizontal="center"/>
    </xf>
    <xf numFmtId="49" fontId="10" fillId="0" borderId="2" xfId="2" applyNumberFormat="1" applyFont="1" applyBorder="1" applyAlignment="1">
      <alignment vertical="center" wrapText="1"/>
    </xf>
    <xf numFmtId="49" fontId="11" fillId="0" borderId="2" xfId="4" applyNumberFormat="1" applyFont="1" applyBorder="1" applyAlignment="1">
      <alignment horizontal="center"/>
    </xf>
    <xf numFmtId="4" fontId="12" fillId="2" borderId="4" xfId="4" applyNumberFormat="1" applyFont="1" applyFill="1" applyBorder="1" applyAlignment="1">
      <alignment horizontal="right" vertical="center"/>
    </xf>
    <xf numFmtId="4" fontId="12" fillId="0" borderId="2" xfId="4" applyNumberFormat="1" applyFont="1" applyBorder="1" applyAlignment="1">
      <alignment horizontal="right" vertical="center"/>
    </xf>
    <xf numFmtId="1" fontId="7" fillId="3" borderId="2" xfId="4" applyNumberFormat="1" applyFont="1" applyFill="1" applyBorder="1" applyAlignment="1">
      <alignment horizontal="center"/>
    </xf>
    <xf numFmtId="0" fontId="10" fillId="3" borderId="2" xfId="2" applyFont="1" applyFill="1" applyBorder="1" applyAlignment="1">
      <alignment wrapText="1"/>
    </xf>
    <xf numFmtId="49" fontId="11" fillId="3" borderId="2" xfId="4" applyNumberFormat="1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/>
    </xf>
    <xf numFmtId="1" fontId="4" fillId="4" borderId="2" xfId="4" applyNumberFormat="1" applyFont="1" applyFill="1" applyBorder="1" applyAlignment="1">
      <alignment horizontal="center"/>
    </xf>
    <xf numFmtId="0" fontId="5" fillId="4" borderId="2" xfId="4" applyFont="1" applyFill="1" applyBorder="1" applyAlignment="1">
      <alignment wrapText="1"/>
    </xf>
    <xf numFmtId="49" fontId="5" fillId="4" borderId="2" xfId="4" applyNumberFormat="1" applyFont="1" applyFill="1" applyBorder="1" applyAlignment="1">
      <alignment horizontal="center" vertical="center"/>
    </xf>
    <xf numFmtId="4" fontId="13" fillId="3" borderId="2" xfId="4" applyNumberFormat="1" applyFont="1" applyFill="1" applyBorder="1" applyAlignment="1">
      <alignment horizontal="center" vertical="center"/>
    </xf>
    <xf numFmtId="0" fontId="5" fillId="0" borderId="2" xfId="5" applyFont="1" applyBorder="1" applyAlignment="1">
      <alignment wrapText="1"/>
    </xf>
    <xf numFmtId="49" fontId="5" fillId="0" borderId="2" xfId="4" applyNumberFormat="1" applyFont="1" applyBorder="1" applyAlignment="1">
      <alignment horizontal="center" vertical="center"/>
    </xf>
    <xf numFmtId="4" fontId="13" fillId="3" borderId="4" xfId="4" applyNumberFormat="1" applyFont="1" applyFill="1" applyBorder="1" applyAlignment="1">
      <alignment horizontal="center" vertical="center"/>
    </xf>
    <xf numFmtId="4" fontId="13" fillId="5" borderId="4" xfId="4" applyNumberFormat="1" applyFont="1" applyFill="1" applyBorder="1" applyAlignment="1">
      <alignment horizontal="center" vertical="center"/>
    </xf>
    <xf numFmtId="0" fontId="5" fillId="5" borderId="2" xfId="5" applyFont="1" applyFill="1" applyBorder="1" applyAlignment="1">
      <alignment wrapText="1"/>
    </xf>
    <xf numFmtId="49" fontId="5" fillId="5" borderId="2" xfId="4" applyNumberFormat="1" applyFont="1" applyFill="1" applyBorder="1" applyAlignment="1">
      <alignment horizontal="center" vertical="center"/>
    </xf>
    <xf numFmtId="1" fontId="4" fillId="0" borderId="2" xfId="4" applyNumberFormat="1" applyFont="1" applyBorder="1" applyAlignment="1">
      <alignment horizontal="center"/>
    </xf>
    <xf numFmtId="0" fontId="5" fillId="4" borderId="2" xfId="5" applyFont="1" applyFill="1" applyBorder="1" applyAlignment="1">
      <alignment wrapText="1"/>
    </xf>
    <xf numFmtId="4" fontId="15" fillId="5" borderId="4" xfId="4" applyNumberFormat="1" applyFont="1" applyFill="1" applyBorder="1" applyAlignment="1">
      <alignment horizontal="center" vertical="center"/>
    </xf>
    <xf numFmtId="49" fontId="14" fillId="0" borderId="2" xfId="4" applyNumberFormat="1" applyFont="1" applyBorder="1" applyAlignment="1">
      <alignment horizontal="center" vertical="center"/>
    </xf>
    <xf numFmtId="1" fontId="7" fillId="4" borderId="2" xfId="4" applyNumberFormat="1" applyFont="1" applyFill="1" applyBorder="1" applyAlignment="1">
      <alignment horizontal="center"/>
    </xf>
    <xf numFmtId="1" fontId="13" fillId="4" borderId="2" xfId="4" applyNumberFormat="1" applyFont="1" applyFill="1" applyBorder="1" applyAlignment="1">
      <alignment horizontal="center" vertical="center"/>
    </xf>
    <xf numFmtId="0" fontId="5" fillId="4" borderId="2" xfId="2" applyFont="1" applyFill="1" applyBorder="1" applyAlignment="1">
      <alignment vertical="center" wrapText="1"/>
    </xf>
    <xf numFmtId="1" fontId="4" fillId="0" borderId="2" xfId="4" applyNumberFormat="1" applyFont="1" applyBorder="1" applyAlignment="1">
      <alignment horizontal="center" vertical="center"/>
    </xf>
    <xf numFmtId="0" fontId="16" fillId="0" borderId="2" xfId="2" applyFont="1" applyBorder="1" applyAlignment="1">
      <alignment vertical="center" wrapText="1"/>
    </xf>
    <xf numFmtId="49" fontId="5" fillId="0" borderId="2" xfId="4" applyNumberFormat="1" applyFont="1" applyBorder="1" applyAlignment="1">
      <alignment horizontal="center" vertical="center"/>
    </xf>
    <xf numFmtId="1" fontId="17" fillId="5" borderId="2" xfId="4" applyNumberFormat="1" applyFont="1" applyFill="1" applyBorder="1" applyAlignment="1">
      <alignment horizontal="center" vertical="center"/>
    </xf>
    <xf numFmtId="0" fontId="16" fillId="5" borderId="2" xfId="2" applyFont="1" applyFill="1" applyBorder="1" applyAlignment="1">
      <alignment vertical="center" wrapText="1"/>
    </xf>
    <xf numFmtId="4" fontId="12" fillId="3" borderId="4" xfId="4" applyNumberFormat="1" applyFont="1" applyFill="1" applyBorder="1" applyAlignment="1">
      <alignment horizontal="center" vertical="center"/>
    </xf>
    <xf numFmtId="4" fontId="12" fillId="5" borderId="4" xfId="4" applyNumberFormat="1" applyFont="1" applyFill="1" applyBorder="1" applyAlignment="1">
      <alignment horizontal="center" vertical="center"/>
    </xf>
    <xf numFmtId="165" fontId="5" fillId="0" borderId="2" xfId="4" applyNumberFormat="1" applyFont="1" applyBorder="1" applyAlignment="1">
      <alignment horizontal="center" vertical="center"/>
    </xf>
    <xf numFmtId="1" fontId="7" fillId="4" borderId="2" xfId="4" applyNumberFormat="1" applyFont="1" applyFill="1" applyBorder="1" applyAlignment="1">
      <alignment horizontal="center" vertical="center"/>
    </xf>
    <xf numFmtId="1" fontId="16" fillId="4" borderId="2" xfId="3" applyNumberFormat="1" applyFont="1" applyFill="1" applyBorder="1" applyAlignment="1" applyProtection="1">
      <alignment vertical="center" wrapText="1"/>
      <protection locked="0"/>
    </xf>
    <xf numFmtId="165" fontId="5" fillId="4" borderId="2" xfId="4" applyNumberFormat="1" applyFont="1" applyFill="1" applyBorder="1" applyAlignment="1">
      <alignment horizontal="center" vertical="center"/>
    </xf>
    <xf numFmtId="0" fontId="5" fillId="4" borderId="2" xfId="4" applyFont="1" applyFill="1" applyBorder="1" applyAlignment="1">
      <alignment horizontal="center" vertical="center"/>
    </xf>
    <xf numFmtId="1" fontId="16" fillId="4" borderId="5" xfId="3" applyNumberFormat="1" applyFont="1" applyFill="1" applyBorder="1" applyAlignment="1" applyProtection="1">
      <alignment vertical="center" wrapText="1"/>
      <protection locked="0"/>
    </xf>
    <xf numFmtId="1" fontId="7" fillId="5" borderId="2" xfId="4" applyNumberFormat="1" applyFont="1" applyFill="1" applyBorder="1" applyAlignment="1">
      <alignment horizontal="center" vertical="center"/>
    </xf>
    <xf numFmtId="1" fontId="16" fillId="5" borderId="5" xfId="3" applyNumberFormat="1" applyFont="1" applyFill="1" applyBorder="1" applyAlignment="1" applyProtection="1">
      <alignment vertical="center" wrapText="1"/>
      <protection locked="0"/>
    </xf>
    <xf numFmtId="165" fontId="5" fillId="5" borderId="2" xfId="4" applyNumberFormat="1" applyFont="1" applyFill="1" applyBorder="1" applyAlignment="1">
      <alignment horizontal="center" vertical="center"/>
    </xf>
    <xf numFmtId="0" fontId="5" fillId="5" borderId="2" xfId="4" applyFont="1" applyFill="1" applyBorder="1" applyAlignment="1">
      <alignment horizontal="center" vertical="center"/>
    </xf>
    <xf numFmtId="0" fontId="5" fillId="5" borderId="5" xfId="0" applyFont="1" applyFill="1" applyBorder="1" applyAlignment="1">
      <alignment wrapText="1"/>
    </xf>
    <xf numFmtId="1" fontId="18" fillId="3" borderId="2" xfId="4" applyNumberFormat="1" applyFont="1" applyFill="1" applyBorder="1" applyAlignment="1">
      <alignment horizontal="center"/>
    </xf>
    <xf numFmtId="49" fontId="10" fillId="3" borderId="2" xfId="2" applyNumberFormat="1" applyFont="1" applyFill="1" applyBorder="1" applyAlignment="1">
      <alignment vertical="center" wrapText="1"/>
    </xf>
    <xf numFmtId="49" fontId="10" fillId="3" borderId="2" xfId="4" applyNumberFormat="1" applyFont="1" applyFill="1" applyBorder="1" applyAlignment="1">
      <alignment horizontal="center"/>
    </xf>
    <xf numFmtId="4" fontId="19" fillId="3" borderId="4" xfId="4" applyNumberFormat="1" applyFont="1" applyFill="1" applyBorder="1" applyAlignment="1">
      <alignment horizontal="center"/>
    </xf>
    <xf numFmtId="49" fontId="16" fillId="0" borderId="2" xfId="2" applyNumberFormat="1" applyFont="1" applyBorder="1" applyAlignment="1">
      <alignment vertical="center" wrapText="1"/>
    </xf>
    <xf numFmtId="49" fontId="5" fillId="0" borderId="2" xfId="4" applyNumberFormat="1" applyFont="1" applyBorder="1" applyAlignment="1">
      <alignment horizontal="center"/>
    </xf>
    <xf numFmtId="4" fontId="15" fillId="3" borderId="4" xfId="4" applyNumberFormat="1" applyFont="1" applyFill="1" applyBorder="1" applyAlignment="1">
      <alignment horizontal="center"/>
    </xf>
    <xf numFmtId="4" fontId="13" fillId="5" borderId="4" xfId="4" applyNumberFormat="1" applyFont="1" applyFill="1" applyBorder="1" applyAlignment="1">
      <alignment horizontal="center"/>
    </xf>
    <xf numFmtId="4" fontId="13" fillId="3" borderId="4" xfId="4" applyNumberFormat="1" applyFont="1" applyFill="1" applyBorder="1" applyAlignment="1">
      <alignment horizontal="center"/>
    </xf>
    <xf numFmtId="4" fontId="12" fillId="3" borderId="4" xfId="4" applyNumberFormat="1" applyFont="1" applyFill="1" applyBorder="1" applyAlignment="1">
      <alignment horizontal="center"/>
    </xf>
    <xf numFmtId="4" fontId="12" fillId="5" borderId="4" xfId="4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1" fontId="7" fillId="6" borderId="2" xfId="4" applyNumberFormat="1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left" vertical="center" wrapText="1"/>
    </xf>
    <xf numFmtId="1" fontId="4" fillId="8" borderId="2" xfId="4" applyNumberFormat="1" applyFont="1" applyFill="1" applyBorder="1"/>
    <xf numFmtId="49" fontId="10" fillId="8" borderId="2" xfId="2" applyNumberFormat="1" applyFont="1" applyFill="1" applyBorder="1" applyAlignment="1">
      <alignment vertical="center" wrapText="1"/>
    </xf>
    <xf numFmtId="49" fontId="11" fillId="8" borderId="2" xfId="4" applyNumberFormat="1" applyFont="1" applyFill="1" applyBorder="1" applyAlignment="1">
      <alignment horizontal="center"/>
    </xf>
    <xf numFmtId="0" fontId="20" fillId="0" borderId="0" xfId="0" applyFont="1"/>
    <xf numFmtId="0" fontId="20" fillId="5" borderId="0" xfId="0" applyFont="1" applyFill="1"/>
    <xf numFmtId="49" fontId="20" fillId="5" borderId="0" xfId="0" applyNumberFormat="1" applyFont="1" applyFill="1" applyAlignment="1">
      <alignment horizontal="center"/>
    </xf>
    <xf numFmtId="166" fontId="21" fillId="5" borderId="0" xfId="0" applyNumberFormat="1" applyFont="1" applyFill="1"/>
    <xf numFmtId="0" fontId="22" fillId="0" borderId="0" xfId="0" applyFont="1" applyBorder="1" applyAlignment="1">
      <alignment horizontal="right" wrapText="1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2" fontId="20" fillId="0" borderId="2" xfId="0" applyNumberFormat="1" applyFont="1" applyBorder="1" applyAlignment="1">
      <alignment vertical="center"/>
    </xf>
    <xf numFmtId="0" fontId="20" fillId="5" borderId="5" xfId="0" applyFont="1" applyFill="1" applyBorder="1" applyAlignment="1">
      <alignment vertical="center" wrapText="1"/>
    </xf>
    <xf numFmtId="0" fontId="20" fillId="5" borderId="5" xfId="0" applyFont="1" applyFill="1" applyBorder="1" applyAlignment="1">
      <alignment textRotation="90" wrapText="1"/>
    </xf>
    <xf numFmtId="49" fontId="20" fillId="5" borderId="5" xfId="0" applyNumberFormat="1" applyFont="1" applyFill="1" applyBorder="1" applyAlignment="1">
      <alignment horizontal="center" textRotation="90" wrapText="1"/>
    </xf>
    <xf numFmtId="0" fontId="20" fillId="5" borderId="5" xfId="0" applyFont="1" applyFill="1" applyBorder="1" applyAlignment="1">
      <alignment horizontal="right" textRotation="90" wrapText="1"/>
    </xf>
    <xf numFmtId="165" fontId="20" fillId="5" borderId="5" xfId="0" applyNumberFormat="1" applyFont="1" applyFill="1" applyBorder="1" applyAlignment="1">
      <alignment horizontal="center" wrapText="1"/>
    </xf>
    <xf numFmtId="0" fontId="20" fillId="0" borderId="2" xfId="0" applyFont="1" applyBorder="1" applyAlignment="1">
      <alignment horizontal="left"/>
    </xf>
    <xf numFmtId="0" fontId="20" fillId="5" borderId="2" xfId="0" applyFont="1" applyFill="1" applyBorder="1" applyAlignment="1">
      <alignment wrapText="1"/>
    </xf>
    <xf numFmtId="49" fontId="20" fillId="5" borderId="2" xfId="0" applyNumberFormat="1" applyFont="1" applyFill="1" applyBorder="1" applyAlignment="1">
      <alignment wrapText="1"/>
    </xf>
    <xf numFmtId="49" fontId="20" fillId="5" borderId="2" xfId="0" applyNumberFormat="1" applyFont="1" applyFill="1" applyBorder="1" applyAlignment="1"/>
    <xf numFmtId="49" fontId="20" fillId="5" borderId="2" xfId="0" applyNumberFormat="1" applyFont="1" applyFill="1" applyBorder="1" applyAlignment="1">
      <alignment horizontal="center"/>
    </xf>
    <xf numFmtId="49" fontId="20" fillId="5" borderId="2" xfId="0" applyNumberFormat="1" applyFont="1" applyFill="1" applyBorder="1" applyAlignment="1">
      <alignment horizontal="right"/>
    </xf>
    <xf numFmtId="166" fontId="13" fillId="5" borderId="2" xfId="0" applyNumberFormat="1" applyFont="1" applyFill="1" applyBorder="1" applyAlignment="1">
      <alignment horizontal="right"/>
    </xf>
    <xf numFmtId="0" fontId="23" fillId="3" borderId="2" xfId="0" applyFont="1" applyFill="1" applyBorder="1" applyAlignment="1">
      <alignment horizontal="left"/>
    </xf>
    <xf numFmtId="0" fontId="24" fillId="8" borderId="2" xfId="0" applyFont="1" applyFill="1" applyBorder="1" applyAlignment="1">
      <alignment wrapText="1"/>
    </xf>
    <xf numFmtId="49" fontId="24" fillId="8" borderId="2" xfId="0" applyNumberFormat="1" applyFont="1" applyFill="1" applyBorder="1" applyAlignment="1">
      <alignment wrapText="1"/>
    </xf>
    <xf numFmtId="49" fontId="23" fillId="8" borderId="2" xfId="0" applyNumberFormat="1" applyFont="1" applyFill="1" applyBorder="1" applyAlignment="1"/>
    <xf numFmtId="49" fontId="24" fillId="8" borderId="2" xfId="0" applyNumberFormat="1" applyFont="1" applyFill="1" applyBorder="1" applyAlignment="1">
      <alignment horizontal="center" wrapText="1"/>
    </xf>
    <xf numFmtId="49" fontId="24" fillId="8" borderId="2" xfId="0" applyNumberFormat="1" applyFont="1" applyFill="1" applyBorder="1" applyAlignment="1">
      <alignment horizontal="right"/>
    </xf>
    <xf numFmtId="166" fontId="25" fillId="8" borderId="2" xfId="0" applyNumberFormat="1" applyFont="1" applyFill="1" applyBorder="1" applyAlignment="1">
      <alignment horizontal="right"/>
    </xf>
    <xf numFmtId="49" fontId="17" fillId="0" borderId="2" xfId="0" applyNumberFormat="1" applyFont="1" applyBorder="1" applyAlignment="1">
      <alignment horizontal="left"/>
    </xf>
    <xf numFmtId="0" fontId="20" fillId="2" borderId="2" xfId="0" applyFont="1" applyFill="1" applyBorder="1" applyAlignment="1">
      <alignment wrapText="1"/>
    </xf>
    <xf numFmtId="49" fontId="17" fillId="2" borderId="2" xfId="0" applyNumberFormat="1" applyFont="1" applyFill="1" applyBorder="1" applyAlignment="1"/>
    <xf numFmtId="49" fontId="20" fillId="5" borderId="2" xfId="0" applyNumberFormat="1" applyFont="1" applyFill="1" applyBorder="1" applyAlignment="1">
      <alignment horizontal="center" wrapText="1"/>
    </xf>
    <xf numFmtId="166" fontId="26" fillId="2" borderId="2" xfId="0" applyNumberFormat="1" applyFont="1" applyFill="1" applyBorder="1"/>
    <xf numFmtId="0" fontId="17" fillId="0" borderId="2" xfId="0" applyFont="1" applyBorder="1" applyAlignment="1">
      <alignment horizontal="left"/>
    </xf>
    <xf numFmtId="49" fontId="27" fillId="5" borderId="2" xfId="0" applyNumberFormat="1" applyFont="1" applyFill="1" applyBorder="1" applyAlignment="1">
      <alignment wrapText="1"/>
    </xf>
    <xf numFmtId="166" fontId="28" fillId="5" borderId="2" xfId="0" applyNumberFormat="1" applyFont="1" applyFill="1" applyBorder="1"/>
    <xf numFmtId="49" fontId="29" fillId="0" borderId="0" xfId="0" applyNumberFormat="1" applyFont="1" applyAlignment="1">
      <alignment wrapText="1"/>
    </xf>
    <xf numFmtId="9" fontId="20" fillId="0" borderId="0" xfId="0" applyNumberFormat="1" applyFont="1"/>
    <xf numFmtId="166" fontId="13" fillId="5" borderId="2" xfId="0" applyNumberFormat="1" applyFont="1" applyFill="1" applyBorder="1"/>
    <xf numFmtId="167" fontId="20" fillId="5" borderId="2" xfId="1" applyNumberFormat="1" applyFont="1" applyFill="1" applyBorder="1" applyAlignment="1" applyProtection="1">
      <alignment vertical="center" wrapText="1"/>
      <protection hidden="1"/>
    </xf>
    <xf numFmtId="49" fontId="17" fillId="5" borderId="2" xfId="0" applyNumberFormat="1" applyFont="1" applyFill="1" applyBorder="1" applyAlignment="1"/>
    <xf numFmtId="166" fontId="26" fillId="5" borderId="2" xfId="0" applyNumberFormat="1" applyFont="1" applyFill="1" applyBorder="1"/>
    <xf numFmtId="165" fontId="13" fillId="5" borderId="2" xfId="0" applyNumberFormat="1" applyFont="1" applyFill="1" applyBorder="1"/>
    <xf numFmtId="49" fontId="20" fillId="9" borderId="2" xfId="0" applyNumberFormat="1" applyFont="1" applyFill="1" applyBorder="1" applyAlignment="1">
      <alignment horizontal="right"/>
    </xf>
    <xf numFmtId="49" fontId="27" fillId="2" borderId="2" xfId="0" applyNumberFormat="1" applyFont="1" applyFill="1" applyBorder="1" applyAlignment="1">
      <alignment wrapText="1"/>
    </xf>
    <xf numFmtId="49" fontId="20" fillId="2" borderId="2" xfId="0" applyNumberFormat="1" applyFont="1" applyFill="1" applyBorder="1" applyAlignment="1"/>
    <xf numFmtId="49" fontId="20" fillId="2" borderId="2" xfId="0" applyNumberFormat="1" applyFont="1" applyFill="1" applyBorder="1" applyAlignment="1">
      <alignment horizontal="center" wrapText="1"/>
    </xf>
    <xf numFmtId="49" fontId="20" fillId="2" borderId="2" xfId="0" applyNumberFormat="1" applyFont="1" applyFill="1" applyBorder="1" applyAlignment="1">
      <alignment horizontal="right"/>
    </xf>
    <xf numFmtId="166" fontId="28" fillId="2" borderId="2" xfId="0" applyNumberFormat="1" applyFont="1" applyFill="1" applyBorder="1"/>
    <xf numFmtId="166" fontId="13" fillId="2" borderId="2" xfId="0" applyNumberFormat="1" applyFont="1" applyFill="1" applyBorder="1"/>
    <xf numFmtId="49" fontId="17" fillId="5" borderId="2" xfId="0" applyNumberFormat="1" applyFont="1" applyFill="1" applyBorder="1" applyAlignment="1">
      <alignment horizontal="left"/>
    </xf>
    <xf numFmtId="0" fontId="20" fillId="0" borderId="0" xfId="0" applyFont="1" applyAlignment="1">
      <alignment wrapText="1"/>
    </xf>
    <xf numFmtId="0" fontId="23" fillId="8" borderId="2" xfId="0" applyFont="1" applyFill="1" applyBorder="1" applyAlignment="1">
      <alignment horizontal="left"/>
    </xf>
    <xf numFmtId="166" fontId="30" fillId="8" borderId="2" xfId="0" applyNumberFormat="1" applyFont="1" applyFill="1" applyBorder="1"/>
    <xf numFmtId="0" fontId="17" fillId="5" borderId="2" xfId="0" applyFont="1" applyFill="1" applyBorder="1" applyAlignment="1">
      <alignment horizontal="left"/>
    </xf>
    <xf numFmtId="0" fontId="29" fillId="0" borderId="6" xfId="0" applyFont="1" applyBorder="1" applyAlignment="1">
      <alignment wrapText="1"/>
    </xf>
    <xf numFmtId="166" fontId="31" fillId="8" borderId="2" xfId="0" applyNumberFormat="1" applyFont="1" applyFill="1" applyBorder="1"/>
    <xf numFmtId="49" fontId="23" fillId="8" borderId="2" xfId="0" applyNumberFormat="1" applyFont="1" applyFill="1" applyBorder="1" applyAlignment="1">
      <alignment horizontal="left"/>
    </xf>
    <xf numFmtId="0" fontId="24" fillId="8" borderId="2" xfId="0" applyFont="1" applyFill="1" applyBorder="1"/>
    <xf numFmtId="49" fontId="24" fillId="8" borderId="2" xfId="0" applyNumberFormat="1" applyFont="1" applyFill="1" applyBorder="1" applyAlignment="1">
      <alignment horizontal="center"/>
    </xf>
    <xf numFmtId="4" fontId="13" fillId="5" borderId="2" xfId="0" applyNumberFormat="1" applyFont="1" applyFill="1" applyBorder="1"/>
    <xf numFmtId="2" fontId="13" fillId="5" borderId="2" xfId="0" applyNumberFormat="1" applyFont="1" applyFill="1" applyBorder="1"/>
    <xf numFmtId="0" fontId="20" fillId="10" borderId="0" xfId="0" applyFont="1" applyFill="1" applyAlignment="1">
      <alignment horizontal="justify" vertical="center"/>
    </xf>
    <xf numFmtId="0" fontId="20" fillId="0" borderId="2" xfId="0" applyFont="1" applyBorder="1" applyAlignment="1">
      <alignment horizontal="justify" vertical="center"/>
    </xf>
    <xf numFmtId="0" fontId="33" fillId="8" borderId="2" xfId="0" applyFont="1" applyFill="1" applyBorder="1" applyAlignment="1">
      <alignment wrapText="1"/>
    </xf>
    <xf numFmtId="49" fontId="34" fillId="8" borderId="2" xfId="0" applyNumberFormat="1" applyFont="1" applyFill="1" applyBorder="1" applyAlignment="1"/>
    <xf numFmtId="49" fontId="33" fillId="8" borderId="2" xfId="0" applyNumberFormat="1" applyFont="1" applyFill="1" applyBorder="1" applyAlignment="1">
      <alignment horizontal="center"/>
    </xf>
    <xf numFmtId="0" fontId="23" fillId="5" borderId="2" xfId="0" applyFont="1" applyFill="1" applyBorder="1"/>
    <xf numFmtId="49" fontId="23" fillId="5" borderId="2" xfId="0" applyNumberFormat="1" applyFont="1" applyFill="1" applyBorder="1" applyAlignment="1">
      <alignment wrapText="1"/>
    </xf>
    <xf numFmtId="0" fontId="23" fillId="5" borderId="2" xfId="0" applyFont="1" applyFill="1" applyBorder="1" applyAlignment="1"/>
    <xf numFmtId="49" fontId="24" fillId="5" borderId="2" xfId="0" applyNumberFormat="1" applyFont="1" applyFill="1" applyBorder="1" applyAlignment="1">
      <alignment horizontal="center"/>
    </xf>
    <xf numFmtId="0" fontId="24" fillId="5" borderId="2" xfId="0" applyFont="1" applyFill="1" applyBorder="1" applyAlignment="1">
      <alignment horizontal="right"/>
    </xf>
    <xf numFmtId="166" fontId="25" fillId="5" borderId="2" xfId="0" applyNumberFormat="1" applyFont="1" applyFill="1" applyBorder="1" applyAlignment="1">
      <alignment horizontal="right"/>
    </xf>
    <xf numFmtId="166" fontId="20" fillId="0" borderId="0" xfId="0" applyNumberFormat="1" applyFont="1"/>
    <xf numFmtId="0" fontId="20" fillId="0" borderId="0" xfId="0" applyFont="1" applyAlignment="1">
      <alignment horizontal="right"/>
    </xf>
    <xf numFmtId="0" fontId="35" fillId="0" borderId="0" xfId="0" applyFont="1"/>
    <xf numFmtId="0" fontId="3" fillId="0" borderId="0" xfId="0" applyFont="1" applyBorder="1" applyAlignment="1">
      <alignment horizontal="right" wrapText="1"/>
    </xf>
    <xf numFmtId="165" fontId="20" fillId="5" borderId="0" xfId="0" applyNumberFormat="1" applyFont="1" applyFill="1"/>
    <xf numFmtId="0" fontId="4" fillId="0" borderId="0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37" fillId="0" borderId="0" xfId="4" applyFont="1" applyBorder="1" applyAlignment="1">
      <alignment horizontal="right" wrapText="1"/>
    </xf>
    <xf numFmtId="49" fontId="4" fillId="0" borderId="0" xfId="0" applyNumberFormat="1" applyFont="1" applyBorder="1" applyAlignment="1">
      <alignment wrapText="1"/>
    </xf>
    <xf numFmtId="0" fontId="35" fillId="0" borderId="0" xfId="0" applyFont="1" applyBorder="1" applyAlignment="1">
      <alignment wrapText="1"/>
    </xf>
    <xf numFmtId="1" fontId="12" fillId="0" borderId="0" xfId="0" applyNumberFormat="1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1" fontId="35" fillId="0" borderId="2" xfId="4" applyNumberFormat="1" applyFont="1" applyBorder="1" applyAlignment="1">
      <alignment horizontal="center"/>
    </xf>
    <xf numFmtId="0" fontId="35" fillId="0" borderId="2" xfId="2" applyFont="1" applyBorder="1" applyAlignment="1">
      <alignment horizontal="center" vertical="center" wrapText="1"/>
    </xf>
    <xf numFmtId="164" fontId="4" fillId="5" borderId="2" xfId="4" applyNumberFormat="1" applyFont="1" applyFill="1" applyBorder="1" applyAlignment="1">
      <alignment horizontal="right" vertical="center" wrapText="1"/>
    </xf>
    <xf numFmtId="164" fontId="4" fillId="0" borderId="0" xfId="4" applyNumberFormat="1" applyFont="1" applyBorder="1" applyAlignment="1">
      <alignment horizontal="right" vertical="center" wrapText="1"/>
    </xf>
    <xf numFmtId="0" fontId="6" fillId="0" borderId="2" xfId="2" applyFont="1" applyBorder="1" applyAlignment="1">
      <alignment horizontal="center" vertical="center" wrapText="1"/>
    </xf>
    <xf numFmtId="1" fontId="35" fillId="0" borderId="2" xfId="0" applyNumberFormat="1" applyFont="1" applyBorder="1"/>
    <xf numFmtId="0" fontId="35" fillId="0" borderId="2" xfId="0" applyFont="1" applyBorder="1" applyAlignment="1">
      <alignment wrapText="1"/>
    </xf>
    <xf numFmtId="4" fontId="35" fillId="0" borderId="2" xfId="0" applyNumberFormat="1" applyFont="1" applyBorder="1" applyAlignment="1">
      <alignment horizontal="right" wrapText="1"/>
    </xf>
    <xf numFmtId="165" fontId="13" fillId="0" borderId="0" xfId="0" applyNumberFormat="1" applyFont="1" applyBorder="1" applyAlignment="1">
      <alignment horizontal="right" wrapText="1"/>
    </xf>
    <xf numFmtId="49" fontId="38" fillId="0" borderId="2" xfId="2" applyNumberFormat="1" applyFont="1" applyBorder="1" applyAlignment="1">
      <alignment vertical="center" wrapText="1"/>
    </xf>
    <xf numFmtId="164" fontId="12" fillId="0" borderId="2" xfId="4" applyNumberFormat="1" applyFont="1" applyBorder="1" applyAlignment="1">
      <alignment horizontal="right" vertic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39" fillId="0" borderId="2" xfId="0" applyFont="1" applyBorder="1" applyAlignment="1">
      <alignment horizontal="left" vertical="center" wrapText="1"/>
    </xf>
    <xf numFmtId="0" fontId="37" fillId="5" borderId="2" xfId="0" applyFont="1" applyFill="1" applyBorder="1"/>
    <xf numFmtId="0" fontId="37" fillId="5" borderId="2" xfId="0" applyFont="1" applyFill="1" applyBorder="1" applyAlignment="1"/>
    <xf numFmtId="4" fontId="37" fillId="5" borderId="2" xfId="0" applyNumberFormat="1" applyFont="1" applyFill="1" applyBorder="1" applyAlignment="1">
      <alignment horizontal="right"/>
    </xf>
    <xf numFmtId="0" fontId="20" fillId="5" borderId="0" xfId="0" applyFont="1" applyFill="1" applyBorder="1"/>
    <xf numFmtId="0" fontId="35" fillId="5" borderId="0" xfId="0" applyFont="1" applyFill="1"/>
    <xf numFmtId="1" fontId="20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20" fillId="0" borderId="2" xfId="0" applyFont="1" applyBorder="1" applyAlignment="1">
      <alignment horizontal="center" vertical="center" wrapText="1"/>
    </xf>
    <xf numFmtId="164" fontId="4" fillId="0" borderId="2" xfId="4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wrapText="1"/>
    </xf>
    <xf numFmtId="0" fontId="40" fillId="0" borderId="2" xfId="0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top" wrapText="1"/>
    </xf>
    <xf numFmtId="0" fontId="40" fillId="4" borderId="2" xfId="0" applyFont="1" applyFill="1" applyBorder="1" applyAlignment="1">
      <alignment vertical="top" wrapText="1"/>
    </xf>
    <xf numFmtId="49" fontId="17" fillId="4" borderId="2" xfId="0" applyNumberFormat="1" applyFont="1" applyFill="1" applyBorder="1" applyAlignment="1">
      <alignment horizontal="center" vertical="center" wrapText="1"/>
    </xf>
    <xf numFmtId="164" fontId="17" fillId="4" borderId="2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Border="1" applyAlignment="1">
      <alignment horizontal="center" vertical="top" wrapText="1"/>
    </xf>
    <xf numFmtId="0" fontId="40" fillId="0" borderId="2" xfId="0" applyFont="1" applyBorder="1" applyAlignment="1">
      <alignment vertical="top" wrapText="1"/>
    </xf>
    <xf numFmtId="168" fontId="4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49" fontId="20" fillId="0" borderId="2" xfId="0" applyNumberFormat="1" applyFont="1" applyBorder="1" applyAlignment="1">
      <alignment horizontal="center" vertical="center" wrapText="1"/>
    </xf>
    <xf numFmtId="164" fontId="20" fillId="5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64" fontId="17" fillId="5" borderId="2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right"/>
    </xf>
    <xf numFmtId="1" fontId="20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center" vertical="center"/>
    </xf>
    <xf numFmtId="1" fontId="32" fillId="0" borderId="0" xfId="0" applyNumberFormat="1" applyFont="1" applyAlignment="1">
      <alignment horizontal="right"/>
    </xf>
    <xf numFmtId="1" fontId="20" fillId="0" borderId="0" xfId="0" applyNumberFormat="1" applyFont="1" applyBorder="1" applyAlignment="1">
      <alignment horizontal="right"/>
    </xf>
    <xf numFmtId="2" fontId="4" fillId="0" borderId="0" xfId="0" applyNumberFormat="1" applyFont="1"/>
    <xf numFmtId="0" fontId="41" fillId="0" borderId="0" xfId="0" applyFont="1"/>
    <xf numFmtId="4" fontId="7" fillId="0" borderId="0" xfId="0" applyNumberFormat="1" applyFont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7" fillId="0" borderId="0" xfId="4" applyFont="1" applyBorder="1" applyAlignment="1">
      <alignment horizontal="center" wrapText="1"/>
    </xf>
    <xf numFmtId="1" fontId="4" fillId="0" borderId="2" xfId="4" applyNumberFormat="1" applyFont="1" applyBorder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top" wrapText="1"/>
    </xf>
    <xf numFmtId="49" fontId="20" fillId="5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6" fontId="6" fillId="0" borderId="0" xfId="0" applyNumberFormat="1" applyFont="1" applyBorder="1" applyAlignment="1">
      <alignment horizontal="right" wrapText="1"/>
    </xf>
    <xf numFmtId="0" fontId="17" fillId="0" borderId="0" xfId="0" applyFont="1" applyBorder="1" applyAlignment="1">
      <alignment horizontal="center" wrapText="1"/>
    </xf>
    <xf numFmtId="0" fontId="37" fillId="0" borderId="0" xfId="4" applyFont="1" applyBorder="1" applyAlignment="1">
      <alignment horizontal="right" wrapText="1"/>
    </xf>
    <xf numFmtId="0" fontId="12" fillId="0" borderId="0" xfId="0" applyFont="1" applyBorder="1" applyAlignment="1">
      <alignment wrapText="1"/>
    </xf>
    <xf numFmtId="0" fontId="35" fillId="0" borderId="0" xfId="0" applyFont="1" applyBorder="1" applyAlignment="1">
      <alignment horizontal="right"/>
    </xf>
    <xf numFmtId="0" fontId="37" fillId="0" borderId="0" xfId="0" applyFont="1" applyBorder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_P_AS46" xfId="2"/>
    <cellStyle name="Обычный_P_AS9" xfId="3"/>
    <cellStyle name="Обычный_Объем 2007" xfId="4"/>
    <cellStyle name="Обычный_район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9"/>
  <sheetViews>
    <sheetView topLeftCell="A40" zoomScaleNormal="100" workbookViewId="0">
      <selection activeCell="O3" sqref="O3"/>
    </sheetView>
  </sheetViews>
  <sheetFormatPr defaultColWidth="9.140625" defaultRowHeight="12.75" x14ac:dyDescent="0.2"/>
  <cols>
    <col min="1" max="1" width="5.28515625" style="1" customWidth="1"/>
    <col min="2" max="2" width="27.7109375" style="2" customWidth="1"/>
    <col min="3" max="3" width="4.5703125" style="2" customWidth="1"/>
    <col min="4" max="6" width="3.28515625" style="2" customWidth="1"/>
    <col min="7" max="7" width="4.28515625" style="2" customWidth="1"/>
    <col min="8" max="8" width="4.5703125" style="2" customWidth="1"/>
    <col min="9" max="9" width="5.7109375" style="2" customWidth="1"/>
    <col min="10" max="10" width="5" style="2" customWidth="1"/>
    <col min="11" max="11" width="10.140625" style="1" customWidth="1"/>
    <col min="12" max="13" width="10.42578125" style="1" customWidth="1"/>
    <col min="14" max="14" width="6.7109375" style="1" customWidth="1"/>
    <col min="15" max="257" width="9.140625" style="1"/>
  </cols>
  <sheetData>
    <row r="1" spans="1:13" x14ac:dyDescent="0.2">
      <c r="I1" s="217" t="s">
        <v>0</v>
      </c>
      <c r="J1" s="217"/>
      <c r="K1" s="217"/>
      <c r="L1" s="217"/>
      <c r="M1" s="217"/>
    </row>
    <row r="2" spans="1:13" ht="79.5" customHeight="1" x14ac:dyDescent="0.2">
      <c r="A2" s="3"/>
      <c r="C2" s="4"/>
      <c r="D2" s="5"/>
      <c r="E2" s="5"/>
      <c r="F2" s="5"/>
      <c r="G2" s="5"/>
      <c r="H2" s="5"/>
      <c r="I2" s="218" t="s">
        <v>361</v>
      </c>
      <c r="J2" s="218"/>
      <c r="K2" s="218"/>
      <c r="L2" s="218"/>
      <c r="M2" s="218"/>
    </row>
    <row r="3" spans="1:13" ht="20.25" customHeight="1" x14ac:dyDescent="0.2">
      <c r="A3" s="219" t="s">
        <v>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</row>
    <row r="4" spans="1:13" ht="21" customHeight="1" x14ac:dyDescent="0.2">
      <c r="A4" s="219" t="s">
        <v>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3" ht="11.25" customHeight="1" x14ac:dyDescent="0.2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 t="s">
        <v>3</v>
      </c>
    </row>
    <row r="6" spans="1:13" ht="19.5" customHeight="1" x14ac:dyDescent="0.2">
      <c r="A6" s="220"/>
      <c r="B6" s="221" t="s">
        <v>4</v>
      </c>
      <c r="C6" s="222" t="s">
        <v>5</v>
      </c>
      <c r="D6" s="222"/>
      <c r="E6" s="222"/>
      <c r="F6" s="222"/>
      <c r="G6" s="222"/>
      <c r="H6" s="222"/>
      <c r="I6" s="222"/>
      <c r="J6" s="222"/>
      <c r="K6" s="11"/>
      <c r="L6" s="12"/>
      <c r="M6" s="12"/>
    </row>
    <row r="7" spans="1:13" ht="51" customHeight="1" x14ac:dyDescent="0.2">
      <c r="A7" s="220"/>
      <c r="B7" s="221"/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4" t="s">
        <v>13</v>
      </c>
      <c r="K7" s="15" t="s">
        <v>14</v>
      </c>
      <c r="L7" s="16" t="s">
        <v>15</v>
      </c>
      <c r="M7" s="16" t="s">
        <v>16</v>
      </c>
    </row>
    <row r="8" spans="1:13" ht="15" customHeight="1" x14ac:dyDescent="0.2">
      <c r="A8" s="17"/>
      <c r="B8" s="18" t="s">
        <v>17</v>
      </c>
      <c r="C8" s="19"/>
      <c r="D8" s="19"/>
      <c r="E8" s="19"/>
      <c r="F8" s="19"/>
      <c r="G8" s="19"/>
      <c r="H8" s="19"/>
      <c r="I8" s="19"/>
      <c r="J8" s="19"/>
      <c r="K8" s="20">
        <f>K9+K40</f>
        <v>17248.86</v>
      </c>
      <c r="L8" s="21">
        <f>L9+L40</f>
        <v>13122.58</v>
      </c>
      <c r="M8" s="21">
        <f>M9+M40</f>
        <v>10741.07</v>
      </c>
    </row>
    <row r="9" spans="1:13" ht="23.25" customHeight="1" x14ac:dyDescent="0.2">
      <c r="A9" s="22" t="s">
        <v>18</v>
      </c>
      <c r="B9" s="23" t="s">
        <v>19</v>
      </c>
      <c r="C9" s="24" t="s">
        <v>20</v>
      </c>
      <c r="D9" s="24" t="s">
        <v>21</v>
      </c>
      <c r="E9" s="24" t="s">
        <v>22</v>
      </c>
      <c r="F9" s="24" t="s">
        <v>22</v>
      </c>
      <c r="G9" s="24" t="s">
        <v>20</v>
      </c>
      <c r="H9" s="24" t="s">
        <v>22</v>
      </c>
      <c r="I9" s="24" t="s">
        <v>23</v>
      </c>
      <c r="J9" s="24" t="s">
        <v>20</v>
      </c>
      <c r="K9" s="25">
        <f>K10+K21+K26+K28+K36+K37</f>
        <v>7787.7199999999993</v>
      </c>
      <c r="L9" s="25">
        <f>L10+L21+L26+L28+L36+L37</f>
        <v>8052.79</v>
      </c>
      <c r="M9" s="25">
        <f>M10+M21+M26+M28+M36+M37</f>
        <v>8362.17</v>
      </c>
    </row>
    <row r="10" spans="1:13" ht="19.5" customHeight="1" x14ac:dyDescent="0.2">
      <c r="A10" s="26" t="s">
        <v>24</v>
      </c>
      <c r="B10" s="27" t="s">
        <v>25</v>
      </c>
      <c r="C10" s="28" t="s">
        <v>26</v>
      </c>
      <c r="D10" s="28" t="s">
        <v>21</v>
      </c>
      <c r="E10" s="28" t="s">
        <v>27</v>
      </c>
      <c r="F10" s="28" t="s">
        <v>28</v>
      </c>
      <c r="G10" s="28" t="s">
        <v>20</v>
      </c>
      <c r="H10" s="28" t="s">
        <v>27</v>
      </c>
      <c r="I10" s="28" t="s">
        <v>23</v>
      </c>
      <c r="J10" s="28" t="s">
        <v>29</v>
      </c>
      <c r="K10" s="29">
        <f>SUM(K11:K20)</f>
        <v>1988</v>
      </c>
      <c r="L10" s="29">
        <f>SUM(L11:L20)</f>
        <v>2099</v>
      </c>
      <c r="M10" s="29">
        <f>SUM(M11:M20)</f>
        <v>2218</v>
      </c>
    </row>
    <row r="11" spans="1:13" ht="99" customHeight="1" x14ac:dyDescent="0.2">
      <c r="A11" s="10" t="s">
        <v>30</v>
      </c>
      <c r="B11" s="30" t="s">
        <v>31</v>
      </c>
      <c r="C11" s="31" t="s">
        <v>26</v>
      </c>
      <c r="D11" s="31" t="s">
        <v>21</v>
      </c>
      <c r="E11" s="31" t="s">
        <v>27</v>
      </c>
      <c r="F11" s="31" t="s">
        <v>28</v>
      </c>
      <c r="G11" s="31" t="s">
        <v>32</v>
      </c>
      <c r="H11" s="31" t="s">
        <v>27</v>
      </c>
      <c r="I11" s="31" t="s">
        <v>23</v>
      </c>
      <c r="J11" s="31" t="s">
        <v>29</v>
      </c>
      <c r="K11" s="32">
        <v>1591</v>
      </c>
      <c r="L11" s="33">
        <v>1702</v>
      </c>
      <c r="M11" s="33">
        <v>1821</v>
      </c>
    </row>
    <row r="12" spans="1:13" ht="80.25" customHeight="1" x14ac:dyDescent="0.2">
      <c r="A12" s="10" t="s">
        <v>33</v>
      </c>
      <c r="B12" s="34" t="s">
        <v>34</v>
      </c>
      <c r="C12" s="31" t="s">
        <v>26</v>
      </c>
      <c r="D12" s="31" t="s">
        <v>21</v>
      </c>
      <c r="E12" s="31" t="s">
        <v>27</v>
      </c>
      <c r="F12" s="31" t="s">
        <v>28</v>
      </c>
      <c r="G12" s="31" t="s">
        <v>32</v>
      </c>
      <c r="H12" s="31" t="s">
        <v>27</v>
      </c>
      <c r="I12" s="31" t="s">
        <v>23</v>
      </c>
      <c r="J12" s="31" t="s">
        <v>29</v>
      </c>
      <c r="K12" s="32">
        <v>0</v>
      </c>
      <c r="L12" s="33">
        <v>0</v>
      </c>
      <c r="M12" s="33">
        <v>0</v>
      </c>
    </row>
    <row r="13" spans="1:13" ht="99" customHeight="1" x14ac:dyDescent="0.2">
      <c r="A13" s="10" t="s">
        <v>35</v>
      </c>
      <c r="B13" s="34" t="s">
        <v>36</v>
      </c>
      <c r="C13" s="31" t="s">
        <v>26</v>
      </c>
      <c r="D13" s="31" t="s">
        <v>21</v>
      </c>
      <c r="E13" s="31" t="s">
        <v>27</v>
      </c>
      <c r="F13" s="31" t="s">
        <v>28</v>
      </c>
      <c r="G13" s="31" t="s">
        <v>32</v>
      </c>
      <c r="H13" s="31" t="s">
        <v>27</v>
      </c>
      <c r="I13" s="31" t="s">
        <v>23</v>
      </c>
      <c r="J13" s="31" t="s">
        <v>29</v>
      </c>
      <c r="K13" s="32">
        <v>0</v>
      </c>
      <c r="L13" s="33">
        <v>0</v>
      </c>
      <c r="M13" s="33">
        <v>0</v>
      </c>
    </row>
    <row r="14" spans="1:13" ht="78" customHeight="1" x14ac:dyDescent="0.2">
      <c r="A14" s="10" t="s">
        <v>37</v>
      </c>
      <c r="B14" s="34" t="s">
        <v>38</v>
      </c>
      <c r="C14" s="31" t="s">
        <v>26</v>
      </c>
      <c r="D14" s="31" t="s">
        <v>21</v>
      </c>
      <c r="E14" s="31" t="s">
        <v>27</v>
      </c>
      <c r="F14" s="31" t="s">
        <v>28</v>
      </c>
      <c r="G14" s="31" t="s">
        <v>32</v>
      </c>
      <c r="H14" s="31" t="s">
        <v>27</v>
      </c>
      <c r="I14" s="31" t="s">
        <v>23</v>
      </c>
      <c r="J14" s="31" t="s">
        <v>29</v>
      </c>
      <c r="K14" s="32">
        <v>0</v>
      </c>
      <c r="L14" s="33">
        <v>0</v>
      </c>
      <c r="M14" s="33">
        <v>0</v>
      </c>
    </row>
    <row r="15" spans="1:13" ht="129.75" customHeight="1" x14ac:dyDescent="0.2">
      <c r="A15" s="10" t="s">
        <v>39</v>
      </c>
      <c r="B15" s="34" t="s">
        <v>40</v>
      </c>
      <c r="C15" s="31" t="s">
        <v>26</v>
      </c>
      <c r="D15" s="31" t="s">
        <v>21</v>
      </c>
      <c r="E15" s="31" t="s">
        <v>27</v>
      </c>
      <c r="F15" s="35" t="s">
        <v>28</v>
      </c>
      <c r="G15" s="35" t="s">
        <v>41</v>
      </c>
      <c r="H15" s="31" t="s">
        <v>27</v>
      </c>
      <c r="I15" s="31" t="s">
        <v>23</v>
      </c>
      <c r="J15" s="31" t="s">
        <v>29</v>
      </c>
      <c r="K15" s="32">
        <v>0</v>
      </c>
      <c r="L15" s="33">
        <v>0</v>
      </c>
      <c r="M15" s="33">
        <v>0</v>
      </c>
    </row>
    <row r="16" spans="1:13" ht="132" customHeight="1" x14ac:dyDescent="0.2">
      <c r="A16" s="10" t="s">
        <v>42</v>
      </c>
      <c r="B16" s="34" t="s">
        <v>43</v>
      </c>
      <c r="C16" s="31" t="s">
        <v>26</v>
      </c>
      <c r="D16" s="31" t="s">
        <v>21</v>
      </c>
      <c r="E16" s="31" t="s">
        <v>27</v>
      </c>
      <c r="F16" s="35" t="s">
        <v>28</v>
      </c>
      <c r="G16" s="35" t="s">
        <v>41</v>
      </c>
      <c r="H16" s="31" t="s">
        <v>27</v>
      </c>
      <c r="I16" s="31" t="s">
        <v>23</v>
      </c>
      <c r="J16" s="31" t="s">
        <v>29</v>
      </c>
      <c r="K16" s="32">
        <v>0</v>
      </c>
      <c r="L16" s="33">
        <v>0</v>
      </c>
      <c r="M16" s="33">
        <v>0</v>
      </c>
    </row>
    <row r="17" spans="1:17" ht="79.5" customHeight="1" x14ac:dyDescent="0.2">
      <c r="A17" s="36" t="s">
        <v>44</v>
      </c>
      <c r="B17" s="30" t="s">
        <v>45</v>
      </c>
      <c r="C17" s="31" t="s">
        <v>26</v>
      </c>
      <c r="D17" s="31" t="s">
        <v>21</v>
      </c>
      <c r="E17" s="31" t="s">
        <v>27</v>
      </c>
      <c r="F17" s="31" t="s">
        <v>28</v>
      </c>
      <c r="G17" s="31" t="s">
        <v>46</v>
      </c>
      <c r="H17" s="31" t="s">
        <v>27</v>
      </c>
      <c r="I17" s="31" t="s">
        <v>23</v>
      </c>
      <c r="J17" s="31" t="s">
        <v>29</v>
      </c>
      <c r="K17" s="32">
        <v>150</v>
      </c>
      <c r="L17" s="33">
        <v>150</v>
      </c>
      <c r="M17" s="33">
        <v>150</v>
      </c>
    </row>
    <row r="18" spans="1:17" ht="55.5" customHeight="1" x14ac:dyDescent="0.2">
      <c r="A18" s="36" t="s">
        <v>47</v>
      </c>
      <c r="B18" s="30" t="s">
        <v>48</v>
      </c>
      <c r="C18" s="31" t="s">
        <v>26</v>
      </c>
      <c r="D18" s="31" t="s">
        <v>21</v>
      </c>
      <c r="E18" s="31" t="s">
        <v>27</v>
      </c>
      <c r="F18" s="31" t="s">
        <v>28</v>
      </c>
      <c r="G18" s="31" t="s">
        <v>49</v>
      </c>
      <c r="H18" s="31" t="s">
        <v>27</v>
      </c>
      <c r="I18" s="31" t="s">
        <v>23</v>
      </c>
      <c r="J18" s="31" t="s">
        <v>29</v>
      </c>
      <c r="K18" s="32">
        <v>0</v>
      </c>
      <c r="L18" s="33">
        <v>0</v>
      </c>
      <c r="M18" s="33">
        <v>0</v>
      </c>
    </row>
    <row r="19" spans="1:17" ht="79.5" customHeight="1" x14ac:dyDescent="0.2">
      <c r="A19" s="36" t="s">
        <v>50</v>
      </c>
      <c r="B19" s="30" t="s">
        <v>51</v>
      </c>
      <c r="C19" s="31" t="s">
        <v>26</v>
      </c>
      <c r="D19" s="31" t="s">
        <v>21</v>
      </c>
      <c r="E19" s="31" t="s">
        <v>27</v>
      </c>
      <c r="F19" s="31" t="s">
        <v>28</v>
      </c>
      <c r="G19" s="31" t="s">
        <v>49</v>
      </c>
      <c r="H19" s="31" t="s">
        <v>27</v>
      </c>
      <c r="I19" s="31" t="s">
        <v>23</v>
      </c>
      <c r="J19" s="31" t="s">
        <v>29</v>
      </c>
      <c r="K19" s="32">
        <v>0</v>
      </c>
      <c r="L19" s="33">
        <v>0</v>
      </c>
      <c r="M19" s="33">
        <v>0</v>
      </c>
    </row>
    <row r="20" spans="1:17" ht="102" customHeight="1" x14ac:dyDescent="0.2">
      <c r="A20" s="36" t="s">
        <v>52</v>
      </c>
      <c r="B20" s="30" t="s">
        <v>53</v>
      </c>
      <c r="C20" s="31" t="s">
        <v>26</v>
      </c>
      <c r="D20" s="31" t="s">
        <v>21</v>
      </c>
      <c r="E20" s="31" t="s">
        <v>27</v>
      </c>
      <c r="F20" s="31" t="s">
        <v>28</v>
      </c>
      <c r="G20" s="31" t="s">
        <v>54</v>
      </c>
      <c r="H20" s="31" t="s">
        <v>27</v>
      </c>
      <c r="I20" s="31" t="s">
        <v>23</v>
      </c>
      <c r="J20" s="31" t="s">
        <v>29</v>
      </c>
      <c r="K20" s="32">
        <v>247</v>
      </c>
      <c r="L20" s="33">
        <v>247</v>
      </c>
      <c r="M20" s="33">
        <v>247</v>
      </c>
      <c r="O20" s="1">
        <v>23</v>
      </c>
      <c r="P20" s="1">
        <v>24</v>
      </c>
      <c r="Q20" s="1">
        <v>25</v>
      </c>
    </row>
    <row r="21" spans="1:17" ht="33.75" customHeight="1" x14ac:dyDescent="0.2">
      <c r="A21" s="26">
        <v>2</v>
      </c>
      <c r="B21" s="37" t="s">
        <v>55</v>
      </c>
      <c r="C21" s="28" t="s">
        <v>56</v>
      </c>
      <c r="D21" s="28" t="s">
        <v>21</v>
      </c>
      <c r="E21" s="28" t="s">
        <v>57</v>
      </c>
      <c r="F21" s="28" t="s">
        <v>28</v>
      </c>
      <c r="G21" s="28" t="s">
        <v>20</v>
      </c>
      <c r="H21" s="28" t="s">
        <v>27</v>
      </c>
      <c r="I21" s="28" t="s">
        <v>23</v>
      </c>
      <c r="J21" s="28" t="s">
        <v>29</v>
      </c>
      <c r="K21" s="32">
        <f>SUM(K22:K25)</f>
        <v>1180.2199999999998</v>
      </c>
      <c r="L21" s="38">
        <f>SUM(L22:L25)</f>
        <v>1231.42</v>
      </c>
      <c r="M21" s="38">
        <f>SUM(M22:M25)</f>
        <v>1341.8</v>
      </c>
      <c r="O21" s="1">
        <v>1180.22</v>
      </c>
      <c r="P21" s="1">
        <v>1231.43</v>
      </c>
      <c r="Q21" s="1">
        <v>1341.8</v>
      </c>
    </row>
    <row r="22" spans="1:17" ht="66.75" customHeight="1" x14ac:dyDescent="0.2">
      <c r="A22" s="36" t="s">
        <v>58</v>
      </c>
      <c r="B22" s="30" t="s">
        <v>59</v>
      </c>
      <c r="C22" s="31" t="s">
        <v>56</v>
      </c>
      <c r="D22" s="31" t="s">
        <v>21</v>
      </c>
      <c r="E22" s="31" t="s">
        <v>57</v>
      </c>
      <c r="F22" s="31" t="s">
        <v>28</v>
      </c>
      <c r="G22" s="39" t="s">
        <v>60</v>
      </c>
      <c r="H22" s="31" t="s">
        <v>27</v>
      </c>
      <c r="I22" s="31" t="s">
        <v>23</v>
      </c>
      <c r="J22" s="31" t="s">
        <v>29</v>
      </c>
      <c r="K22" s="32">
        <v>520.91</v>
      </c>
      <c r="L22" s="38">
        <v>519.46</v>
      </c>
      <c r="M22" s="38">
        <v>519.46</v>
      </c>
    </row>
    <row r="23" spans="1:17" ht="92.25" customHeight="1" x14ac:dyDescent="0.2">
      <c r="A23" s="36" t="s">
        <v>61</v>
      </c>
      <c r="B23" s="30" t="s">
        <v>62</v>
      </c>
      <c r="C23" s="31" t="s">
        <v>56</v>
      </c>
      <c r="D23" s="31" t="s">
        <v>21</v>
      </c>
      <c r="E23" s="31" t="s">
        <v>57</v>
      </c>
      <c r="F23" s="31" t="s">
        <v>28</v>
      </c>
      <c r="G23" s="39" t="s">
        <v>63</v>
      </c>
      <c r="H23" s="31" t="s">
        <v>27</v>
      </c>
      <c r="I23" s="31" t="s">
        <v>23</v>
      </c>
      <c r="J23" s="31" t="s">
        <v>29</v>
      </c>
      <c r="K23" s="32">
        <v>2.92</v>
      </c>
      <c r="L23" s="38">
        <v>3</v>
      </c>
      <c r="M23" s="38">
        <v>3</v>
      </c>
    </row>
    <row r="24" spans="1:17" ht="78.75" customHeight="1" x14ac:dyDescent="0.2">
      <c r="A24" s="36" t="s">
        <v>64</v>
      </c>
      <c r="B24" s="30" t="s">
        <v>65</v>
      </c>
      <c r="C24" s="31" t="s">
        <v>56</v>
      </c>
      <c r="D24" s="31" t="s">
        <v>21</v>
      </c>
      <c r="E24" s="31" t="s">
        <v>57</v>
      </c>
      <c r="F24" s="31" t="s">
        <v>28</v>
      </c>
      <c r="G24" s="39" t="s">
        <v>66</v>
      </c>
      <c r="H24" s="31" t="s">
        <v>27</v>
      </c>
      <c r="I24" s="31" t="s">
        <v>23</v>
      </c>
      <c r="J24" s="31" t="s">
        <v>29</v>
      </c>
      <c r="K24" s="32">
        <v>705.04</v>
      </c>
      <c r="L24" s="38">
        <v>724.02</v>
      </c>
      <c r="M24" s="38">
        <v>724.02</v>
      </c>
    </row>
    <row r="25" spans="1:17" ht="73.5" customHeight="1" x14ac:dyDescent="0.2">
      <c r="A25" s="36" t="s">
        <v>67</v>
      </c>
      <c r="B25" s="30" t="s">
        <v>68</v>
      </c>
      <c r="C25" s="31" t="s">
        <v>56</v>
      </c>
      <c r="D25" s="31" t="s">
        <v>21</v>
      </c>
      <c r="E25" s="31" t="s">
        <v>57</v>
      </c>
      <c r="F25" s="31" t="s">
        <v>28</v>
      </c>
      <c r="G25" s="39" t="s">
        <v>69</v>
      </c>
      <c r="H25" s="31" t="s">
        <v>27</v>
      </c>
      <c r="I25" s="31" t="s">
        <v>23</v>
      </c>
      <c r="J25" s="31" t="s">
        <v>29</v>
      </c>
      <c r="K25" s="32">
        <f>-64.55+15.9</f>
        <v>-48.65</v>
      </c>
      <c r="L25" s="38">
        <f>-66.66+51.6</f>
        <v>-15.059999999999995</v>
      </c>
      <c r="M25" s="38">
        <f>-66.66+161.98</f>
        <v>95.32</v>
      </c>
    </row>
    <row r="26" spans="1:17" ht="19.5" customHeight="1" x14ac:dyDescent="0.2">
      <c r="A26" s="40">
        <v>3</v>
      </c>
      <c r="B26" s="37" t="s">
        <v>70</v>
      </c>
      <c r="C26" s="28" t="s">
        <v>26</v>
      </c>
      <c r="D26" s="28" t="s">
        <v>21</v>
      </c>
      <c r="E26" s="28" t="s">
        <v>71</v>
      </c>
      <c r="F26" s="28" t="s">
        <v>22</v>
      </c>
      <c r="G26" s="28" t="s">
        <v>20</v>
      </c>
      <c r="H26" s="28" t="s">
        <v>22</v>
      </c>
      <c r="I26" s="28" t="s">
        <v>23</v>
      </c>
      <c r="J26" s="28" t="s">
        <v>20</v>
      </c>
      <c r="K26" s="32">
        <f>K27</f>
        <v>213</v>
      </c>
      <c r="L26" s="33">
        <f>L27</f>
        <v>223</v>
      </c>
      <c r="M26" s="33">
        <f>M27</f>
        <v>223</v>
      </c>
    </row>
    <row r="27" spans="1:17" ht="61.5" customHeight="1" x14ac:dyDescent="0.2">
      <c r="A27" s="36" t="s">
        <v>72</v>
      </c>
      <c r="B27" s="30" t="s">
        <v>73</v>
      </c>
      <c r="C27" s="31" t="s">
        <v>26</v>
      </c>
      <c r="D27" s="31" t="s">
        <v>21</v>
      </c>
      <c r="E27" s="31" t="s">
        <v>71</v>
      </c>
      <c r="F27" s="31" t="s">
        <v>57</v>
      </c>
      <c r="G27" s="31" t="s">
        <v>74</v>
      </c>
      <c r="H27" s="31" t="s">
        <v>27</v>
      </c>
      <c r="I27" s="31" t="s">
        <v>23</v>
      </c>
      <c r="J27" s="31" t="s">
        <v>29</v>
      </c>
      <c r="K27" s="32">
        <v>213</v>
      </c>
      <c r="L27" s="33">
        <v>223</v>
      </c>
      <c r="M27" s="33">
        <v>223</v>
      </c>
    </row>
    <row r="28" spans="1:17" ht="23.25" customHeight="1" x14ac:dyDescent="0.2">
      <c r="A28" s="41">
        <v>4</v>
      </c>
      <c r="B28" s="42" t="s">
        <v>75</v>
      </c>
      <c r="C28" s="28" t="s">
        <v>26</v>
      </c>
      <c r="D28" s="28" t="s">
        <v>21</v>
      </c>
      <c r="E28" s="28" t="s">
        <v>76</v>
      </c>
      <c r="F28" s="28" t="s">
        <v>22</v>
      </c>
      <c r="G28" s="28" t="s">
        <v>20</v>
      </c>
      <c r="H28" s="28" t="s">
        <v>22</v>
      </c>
      <c r="I28" s="28" t="s">
        <v>23</v>
      </c>
      <c r="J28" s="28" t="s">
        <v>20</v>
      </c>
      <c r="K28" s="32">
        <f>SUM(K29:K31)</f>
        <v>4295</v>
      </c>
      <c r="L28" s="33">
        <f>SUM(L29:L31)</f>
        <v>4405</v>
      </c>
      <c r="M28" s="33">
        <f>SUM(M29:M31)</f>
        <v>4485</v>
      </c>
    </row>
    <row r="29" spans="1:17" ht="73.5" customHeight="1" x14ac:dyDescent="0.2">
      <c r="A29" s="43" t="s">
        <v>77</v>
      </c>
      <c r="B29" s="44" t="s">
        <v>78</v>
      </c>
      <c r="C29" s="45" t="s">
        <v>26</v>
      </c>
      <c r="D29" s="45" t="s">
        <v>21</v>
      </c>
      <c r="E29" s="45" t="s">
        <v>76</v>
      </c>
      <c r="F29" s="45" t="s">
        <v>27</v>
      </c>
      <c r="G29" s="45" t="s">
        <v>49</v>
      </c>
      <c r="H29" s="45" t="s">
        <v>79</v>
      </c>
      <c r="I29" s="45" t="s">
        <v>23</v>
      </c>
      <c r="J29" s="45" t="s">
        <v>29</v>
      </c>
      <c r="K29" s="32">
        <v>1033</v>
      </c>
      <c r="L29" s="33">
        <v>1076</v>
      </c>
      <c r="M29" s="33">
        <v>1098</v>
      </c>
    </row>
    <row r="30" spans="1:17" ht="73.5" customHeight="1" x14ac:dyDescent="0.2">
      <c r="A30" s="43" t="s">
        <v>80</v>
      </c>
      <c r="B30" s="44" t="s">
        <v>81</v>
      </c>
      <c r="C30" s="45" t="s">
        <v>26</v>
      </c>
      <c r="D30" s="45" t="s">
        <v>21</v>
      </c>
      <c r="E30" s="45" t="s">
        <v>76</v>
      </c>
      <c r="F30" s="45" t="s">
        <v>27</v>
      </c>
      <c r="G30" s="45" t="s">
        <v>49</v>
      </c>
      <c r="H30" s="45" t="s">
        <v>79</v>
      </c>
      <c r="I30" s="45" t="s">
        <v>23</v>
      </c>
      <c r="J30" s="45" t="s">
        <v>29</v>
      </c>
      <c r="K30" s="32">
        <v>0</v>
      </c>
      <c r="L30" s="33">
        <v>0</v>
      </c>
      <c r="M30" s="33">
        <v>0</v>
      </c>
    </row>
    <row r="31" spans="1:17" ht="23.25" customHeight="1" x14ac:dyDescent="0.2">
      <c r="A31" s="46" t="s">
        <v>82</v>
      </c>
      <c r="B31" s="47" t="s">
        <v>83</v>
      </c>
      <c r="C31" s="35" t="s">
        <v>26</v>
      </c>
      <c r="D31" s="35" t="s">
        <v>21</v>
      </c>
      <c r="E31" s="35" t="s">
        <v>76</v>
      </c>
      <c r="F31" s="35" t="s">
        <v>76</v>
      </c>
      <c r="G31" s="35" t="s">
        <v>20</v>
      </c>
      <c r="H31" s="35" t="s">
        <v>22</v>
      </c>
      <c r="I31" s="35" t="s">
        <v>23</v>
      </c>
      <c r="J31" s="35" t="s">
        <v>20</v>
      </c>
      <c r="K31" s="48">
        <f>SUM(K32:K35)</f>
        <v>3262</v>
      </c>
      <c r="L31" s="49">
        <f>SUM(L32:L35)</f>
        <v>3329</v>
      </c>
      <c r="M31" s="49">
        <f>SUM(M32:M35)</f>
        <v>3387</v>
      </c>
    </row>
    <row r="32" spans="1:17" ht="62.25" customHeight="1" x14ac:dyDescent="0.2">
      <c r="A32" s="43" t="s">
        <v>84</v>
      </c>
      <c r="B32" s="44" t="s">
        <v>85</v>
      </c>
      <c r="C32" s="45" t="s">
        <v>26</v>
      </c>
      <c r="D32" s="45" t="s">
        <v>21</v>
      </c>
      <c r="E32" s="45" t="s">
        <v>76</v>
      </c>
      <c r="F32" s="45" t="s">
        <v>76</v>
      </c>
      <c r="G32" s="45" t="s">
        <v>86</v>
      </c>
      <c r="H32" s="45" t="s">
        <v>79</v>
      </c>
      <c r="I32" s="45" t="s">
        <v>23</v>
      </c>
      <c r="J32" s="45" t="s">
        <v>29</v>
      </c>
      <c r="K32" s="32">
        <v>2014</v>
      </c>
      <c r="L32" s="33">
        <v>2031</v>
      </c>
      <c r="M32" s="33">
        <v>2050</v>
      </c>
    </row>
    <row r="33" spans="1:15" ht="60" customHeight="1" x14ac:dyDescent="0.2">
      <c r="A33" s="43" t="s">
        <v>87</v>
      </c>
      <c r="B33" s="44" t="s">
        <v>88</v>
      </c>
      <c r="C33" s="45" t="s">
        <v>26</v>
      </c>
      <c r="D33" s="45" t="s">
        <v>21</v>
      </c>
      <c r="E33" s="45" t="s">
        <v>76</v>
      </c>
      <c r="F33" s="45" t="s">
        <v>76</v>
      </c>
      <c r="G33" s="45" t="s">
        <v>89</v>
      </c>
      <c r="H33" s="45" t="s">
        <v>79</v>
      </c>
      <c r="I33" s="45" t="s">
        <v>23</v>
      </c>
      <c r="J33" s="45" t="s">
        <v>29</v>
      </c>
      <c r="K33" s="32">
        <v>0</v>
      </c>
      <c r="L33" s="33">
        <v>0</v>
      </c>
      <c r="M33" s="33">
        <v>0</v>
      </c>
    </row>
    <row r="34" spans="1:15" ht="73.5" customHeight="1" x14ac:dyDescent="0.2">
      <c r="A34" s="43" t="s">
        <v>90</v>
      </c>
      <c r="B34" s="44" t="s">
        <v>91</v>
      </c>
      <c r="C34" s="50" t="s">
        <v>26</v>
      </c>
      <c r="D34" s="50" t="s">
        <v>21</v>
      </c>
      <c r="E34" s="50" t="s">
        <v>76</v>
      </c>
      <c r="F34" s="50" t="s">
        <v>76</v>
      </c>
      <c r="G34" s="45" t="s">
        <v>92</v>
      </c>
      <c r="H34" s="50" t="s">
        <v>79</v>
      </c>
      <c r="I34" s="45" t="s">
        <v>23</v>
      </c>
      <c r="J34" s="50" t="s">
        <v>29</v>
      </c>
      <c r="K34" s="32">
        <v>1248</v>
      </c>
      <c r="L34" s="33">
        <v>1298</v>
      </c>
      <c r="M34" s="33">
        <v>1337</v>
      </c>
    </row>
    <row r="35" spans="1:15" ht="60" customHeight="1" x14ac:dyDescent="0.2">
      <c r="A35" s="43" t="s">
        <v>93</v>
      </c>
      <c r="B35" s="44" t="s">
        <v>94</v>
      </c>
      <c r="C35" s="50" t="s">
        <v>26</v>
      </c>
      <c r="D35" s="50" t="s">
        <v>21</v>
      </c>
      <c r="E35" s="50" t="s">
        <v>76</v>
      </c>
      <c r="F35" s="50" t="s">
        <v>76</v>
      </c>
      <c r="G35" s="45" t="s">
        <v>95</v>
      </c>
      <c r="H35" s="50" t="s">
        <v>79</v>
      </c>
      <c r="I35" s="45" t="s">
        <v>23</v>
      </c>
      <c r="J35" s="50" t="s">
        <v>29</v>
      </c>
      <c r="K35" s="32">
        <v>0</v>
      </c>
      <c r="L35" s="33">
        <v>0</v>
      </c>
      <c r="M35" s="33">
        <v>0</v>
      </c>
    </row>
    <row r="36" spans="1:15" ht="51" customHeight="1" x14ac:dyDescent="0.2">
      <c r="A36" s="51">
        <v>5</v>
      </c>
      <c r="B36" s="52" t="s">
        <v>96</v>
      </c>
      <c r="C36" s="53" t="s">
        <v>97</v>
      </c>
      <c r="D36" s="53" t="s">
        <v>21</v>
      </c>
      <c r="E36" s="28" t="s">
        <v>98</v>
      </c>
      <c r="F36" s="28" t="s">
        <v>71</v>
      </c>
      <c r="G36" s="28" t="s">
        <v>99</v>
      </c>
      <c r="H36" s="54">
        <v>10</v>
      </c>
      <c r="I36" s="28" t="s">
        <v>23</v>
      </c>
      <c r="J36" s="28" t="s">
        <v>100</v>
      </c>
      <c r="K36" s="48">
        <f>94.37-30.88</f>
        <v>63.490000000000009</v>
      </c>
      <c r="L36" s="49">
        <v>94.37</v>
      </c>
      <c r="M36" s="49">
        <v>94.37</v>
      </c>
      <c r="N36" s="1">
        <v>-30.88</v>
      </c>
      <c r="O36" s="1" t="s">
        <v>101</v>
      </c>
    </row>
    <row r="37" spans="1:15" ht="76.5" customHeight="1" x14ac:dyDescent="0.2">
      <c r="A37" s="51">
        <v>6</v>
      </c>
      <c r="B37" s="55" t="s">
        <v>102</v>
      </c>
      <c r="C37" s="53" t="s">
        <v>97</v>
      </c>
      <c r="D37" s="53" t="s">
        <v>21</v>
      </c>
      <c r="E37" s="28" t="s">
        <v>103</v>
      </c>
      <c r="F37" s="28" t="s">
        <v>28</v>
      </c>
      <c r="G37" s="28" t="s">
        <v>104</v>
      </c>
      <c r="H37" s="54">
        <v>10</v>
      </c>
      <c r="I37" s="28" t="s">
        <v>23</v>
      </c>
      <c r="J37" s="28" t="s">
        <v>105</v>
      </c>
      <c r="K37" s="48">
        <v>48.01</v>
      </c>
      <c r="L37" s="49">
        <v>0</v>
      </c>
      <c r="M37" s="49">
        <v>0</v>
      </c>
      <c r="N37" s="1">
        <v>48.01</v>
      </c>
    </row>
    <row r="38" spans="1:15" ht="27" customHeight="1" x14ac:dyDescent="0.2">
      <c r="A38" s="56">
        <v>7</v>
      </c>
      <c r="B38" s="57" t="s">
        <v>106</v>
      </c>
      <c r="C38" s="35" t="s">
        <v>97</v>
      </c>
      <c r="D38" s="58" t="s">
        <v>21</v>
      </c>
      <c r="E38" s="35" t="s">
        <v>103</v>
      </c>
      <c r="F38" s="35" t="s">
        <v>28</v>
      </c>
      <c r="G38" s="35" t="s">
        <v>107</v>
      </c>
      <c r="H38" s="59">
        <v>10</v>
      </c>
      <c r="I38" s="35" t="s">
        <v>23</v>
      </c>
      <c r="J38" s="35" t="s">
        <v>105</v>
      </c>
      <c r="K38" s="49">
        <v>0</v>
      </c>
      <c r="L38" s="49">
        <v>0</v>
      </c>
      <c r="M38" s="49">
        <v>0</v>
      </c>
    </row>
    <row r="39" spans="1:15" ht="25.5" customHeight="1" x14ac:dyDescent="0.2">
      <c r="A39" s="56">
        <v>8</v>
      </c>
      <c r="B39" s="60" t="s">
        <v>108</v>
      </c>
      <c r="C39" s="58" t="s">
        <v>97</v>
      </c>
      <c r="D39" s="35" t="s">
        <v>21</v>
      </c>
      <c r="E39" s="35" t="s">
        <v>109</v>
      </c>
      <c r="F39" s="35" t="s">
        <v>27</v>
      </c>
      <c r="G39" s="35" t="s">
        <v>110</v>
      </c>
      <c r="H39" s="35" t="s">
        <v>79</v>
      </c>
      <c r="I39" s="35" t="s">
        <v>23</v>
      </c>
      <c r="J39" s="35" t="s">
        <v>111</v>
      </c>
      <c r="K39" s="49">
        <v>0</v>
      </c>
      <c r="L39" s="49">
        <v>0</v>
      </c>
      <c r="M39" s="49">
        <v>0</v>
      </c>
    </row>
    <row r="40" spans="1:15" ht="24" customHeight="1" x14ac:dyDescent="0.2">
      <c r="A40" s="61" t="s">
        <v>112</v>
      </c>
      <c r="B40" s="62" t="s">
        <v>113</v>
      </c>
      <c r="C40" s="63" t="s">
        <v>97</v>
      </c>
      <c r="D40" s="63" t="s">
        <v>114</v>
      </c>
      <c r="E40" s="63" t="s">
        <v>22</v>
      </c>
      <c r="F40" s="63" t="s">
        <v>22</v>
      </c>
      <c r="G40" s="63" t="s">
        <v>20</v>
      </c>
      <c r="H40" s="63" t="s">
        <v>22</v>
      </c>
      <c r="I40" s="63" t="s">
        <v>23</v>
      </c>
      <c r="J40" s="63" t="s">
        <v>20</v>
      </c>
      <c r="K40" s="64">
        <f>SUM(K41:K48)</f>
        <v>9461.14</v>
      </c>
      <c r="L40" s="64">
        <f>SUM(L41:L48)</f>
        <v>5069.79</v>
      </c>
      <c r="M40" s="64">
        <f>SUM(M41:M48)</f>
        <v>2378.9</v>
      </c>
    </row>
    <row r="41" spans="1:15" ht="42.75" customHeight="1" x14ac:dyDescent="0.25">
      <c r="A41" s="43" t="s">
        <v>24</v>
      </c>
      <c r="B41" s="65" t="s">
        <v>115</v>
      </c>
      <c r="C41" s="66" t="s">
        <v>97</v>
      </c>
      <c r="D41" s="66" t="s">
        <v>114</v>
      </c>
      <c r="E41" s="66" t="s">
        <v>28</v>
      </c>
      <c r="F41" s="66" t="s">
        <v>116</v>
      </c>
      <c r="G41" s="66" t="s">
        <v>117</v>
      </c>
      <c r="H41" s="66" t="s">
        <v>79</v>
      </c>
      <c r="I41" s="66" t="s">
        <v>23</v>
      </c>
      <c r="J41" s="66" t="s">
        <v>118</v>
      </c>
      <c r="K41" s="67">
        <v>1900.3</v>
      </c>
      <c r="L41" s="68">
        <v>1900.3</v>
      </c>
      <c r="M41" s="68">
        <v>1900.3</v>
      </c>
    </row>
    <row r="42" spans="1:15" ht="50.25" customHeight="1" x14ac:dyDescent="0.25">
      <c r="A42" s="43" t="s">
        <v>119</v>
      </c>
      <c r="B42" s="65" t="s">
        <v>120</v>
      </c>
      <c r="C42" s="66" t="s">
        <v>97</v>
      </c>
      <c r="D42" s="66" t="s">
        <v>114</v>
      </c>
      <c r="E42" s="66" t="s">
        <v>28</v>
      </c>
      <c r="F42" s="66" t="s">
        <v>121</v>
      </c>
      <c r="G42" s="66" t="s">
        <v>122</v>
      </c>
      <c r="H42" s="66" t="s">
        <v>79</v>
      </c>
      <c r="I42" s="66" t="s">
        <v>23</v>
      </c>
      <c r="J42" s="66" t="s">
        <v>118</v>
      </c>
      <c r="K42" s="69">
        <v>442.3</v>
      </c>
      <c r="L42" s="68">
        <v>459.1</v>
      </c>
      <c r="M42" s="68">
        <v>476.6</v>
      </c>
    </row>
    <row r="43" spans="1:15" ht="31.5" customHeight="1" x14ac:dyDescent="0.2">
      <c r="A43" s="10" t="s">
        <v>123</v>
      </c>
      <c r="B43" s="65" t="s">
        <v>124</v>
      </c>
      <c r="C43" s="19" t="s">
        <v>97</v>
      </c>
      <c r="D43" s="19" t="s">
        <v>114</v>
      </c>
      <c r="E43" s="19" t="s">
        <v>28</v>
      </c>
      <c r="F43" s="19" t="s">
        <v>125</v>
      </c>
      <c r="G43" s="19" t="s">
        <v>126</v>
      </c>
      <c r="H43" s="19" t="s">
        <v>79</v>
      </c>
      <c r="I43" s="19" t="s">
        <v>23</v>
      </c>
      <c r="J43" s="19" t="s">
        <v>118</v>
      </c>
      <c r="K43" s="70">
        <v>2</v>
      </c>
      <c r="L43" s="71">
        <v>2</v>
      </c>
      <c r="M43" s="71">
        <v>2</v>
      </c>
    </row>
    <row r="44" spans="1:15" ht="31.5" x14ac:dyDescent="0.25">
      <c r="A44" s="43">
        <v>4</v>
      </c>
      <c r="B44" s="65" t="s">
        <v>127</v>
      </c>
      <c r="C44" s="66" t="s">
        <v>97</v>
      </c>
      <c r="D44" s="66" t="s">
        <v>114</v>
      </c>
      <c r="E44" s="66" t="s">
        <v>28</v>
      </c>
      <c r="F44" s="66" t="s">
        <v>128</v>
      </c>
      <c r="G44" s="66" t="s">
        <v>129</v>
      </c>
      <c r="H44" s="66" t="s">
        <v>79</v>
      </c>
      <c r="I44" s="66" t="s">
        <v>23</v>
      </c>
      <c r="J44" s="66" t="s">
        <v>118</v>
      </c>
      <c r="K44" s="69">
        <f>339.53-4.14</f>
        <v>335.39</v>
      </c>
      <c r="L44" s="68">
        <v>326.47000000000003</v>
      </c>
      <c r="M44" s="68">
        <v>0</v>
      </c>
      <c r="N44" s="1">
        <v>-4.1399999999999997</v>
      </c>
    </row>
    <row r="45" spans="1:15" ht="42" x14ac:dyDescent="0.25">
      <c r="A45" s="43">
        <v>5</v>
      </c>
      <c r="B45" s="65" t="s">
        <v>130</v>
      </c>
      <c r="C45" s="66" t="s">
        <v>97</v>
      </c>
      <c r="D45" s="66" t="s">
        <v>114</v>
      </c>
      <c r="E45" s="66" t="s">
        <v>28</v>
      </c>
      <c r="F45" s="66" t="s">
        <v>128</v>
      </c>
      <c r="G45" s="66" t="s">
        <v>131</v>
      </c>
      <c r="H45" s="66" t="s">
        <v>79</v>
      </c>
      <c r="I45" s="66" t="s">
        <v>23</v>
      </c>
      <c r="J45" s="66" t="s">
        <v>118</v>
      </c>
      <c r="K45" s="69">
        <v>1846.54</v>
      </c>
      <c r="L45" s="68">
        <v>0</v>
      </c>
      <c r="M45" s="68">
        <v>0</v>
      </c>
      <c r="N45" s="1">
        <v>1846.54</v>
      </c>
    </row>
    <row r="46" spans="1:15" ht="52.5" x14ac:dyDescent="0.25">
      <c r="A46" s="43">
        <v>6</v>
      </c>
      <c r="B46" s="72" t="s">
        <v>132</v>
      </c>
      <c r="C46" s="66" t="s">
        <v>97</v>
      </c>
      <c r="D46" s="66" t="s">
        <v>114</v>
      </c>
      <c r="E46" s="66" t="s">
        <v>28</v>
      </c>
      <c r="F46" s="66" t="s">
        <v>128</v>
      </c>
      <c r="G46" s="66" t="s">
        <v>133</v>
      </c>
      <c r="H46" s="66" t="s">
        <v>79</v>
      </c>
      <c r="I46" s="66" t="s">
        <v>23</v>
      </c>
      <c r="J46" s="66" t="s">
        <v>118</v>
      </c>
      <c r="K46" s="69">
        <v>0</v>
      </c>
      <c r="L46" s="68">
        <v>2381.92</v>
      </c>
      <c r="M46" s="68">
        <v>0</v>
      </c>
    </row>
    <row r="47" spans="1:15" ht="21" x14ac:dyDescent="0.25">
      <c r="A47" s="43">
        <v>7</v>
      </c>
      <c r="B47" s="72" t="s">
        <v>134</v>
      </c>
      <c r="C47" s="66" t="s">
        <v>97</v>
      </c>
      <c r="D47" s="66" t="s">
        <v>114</v>
      </c>
      <c r="E47" s="66" t="s">
        <v>28</v>
      </c>
      <c r="F47" s="66" t="s">
        <v>135</v>
      </c>
      <c r="G47" s="66" t="s">
        <v>136</v>
      </c>
      <c r="H47" s="66" t="s">
        <v>79</v>
      </c>
      <c r="I47" s="66" t="s">
        <v>23</v>
      </c>
      <c r="J47" s="66" t="s">
        <v>118</v>
      </c>
      <c r="K47" s="69">
        <f>132.41+1909.21</f>
        <v>2041.6200000000001</v>
      </c>
      <c r="L47" s="68">
        <v>0</v>
      </c>
      <c r="M47" s="68">
        <v>0</v>
      </c>
      <c r="N47" s="1">
        <f>132.41+1909.21</f>
        <v>2041.6200000000001</v>
      </c>
    </row>
    <row r="48" spans="1:15" ht="21" x14ac:dyDescent="0.2">
      <c r="A48" s="73">
        <v>8</v>
      </c>
      <c r="B48" s="74" t="s">
        <v>137</v>
      </c>
      <c r="C48" s="66" t="s">
        <v>97</v>
      </c>
      <c r="D48" s="66" t="s">
        <v>114</v>
      </c>
      <c r="E48" s="66" t="s">
        <v>138</v>
      </c>
      <c r="F48" s="66" t="s">
        <v>71</v>
      </c>
      <c r="G48" s="66" t="s">
        <v>49</v>
      </c>
      <c r="H48" s="66" t="s">
        <v>79</v>
      </c>
      <c r="I48" s="66" t="s">
        <v>23</v>
      </c>
      <c r="J48" s="66" t="s">
        <v>118</v>
      </c>
      <c r="K48" s="70">
        <f>1200+300+120+950+322.99</f>
        <v>2892.99</v>
      </c>
      <c r="L48" s="71">
        <v>0</v>
      </c>
      <c r="M48" s="71">
        <v>0</v>
      </c>
      <c r="N48" s="1">
        <f>300+120+950+322.99</f>
        <v>1692.99</v>
      </c>
    </row>
    <row r="49" spans="1:14" ht="20.25" customHeight="1" x14ac:dyDescent="0.2">
      <c r="A49" s="75"/>
      <c r="B49" s="76" t="s">
        <v>17</v>
      </c>
      <c r="C49" s="77"/>
      <c r="D49" s="77"/>
      <c r="E49" s="77"/>
      <c r="F49" s="77"/>
      <c r="G49" s="77"/>
      <c r="H49" s="77"/>
      <c r="I49" s="77"/>
      <c r="J49" s="77"/>
      <c r="K49" s="70">
        <f>K9+K40</f>
        <v>17248.86</v>
      </c>
      <c r="L49" s="70">
        <f>L9+L40</f>
        <v>13122.58</v>
      </c>
      <c r="M49" s="70">
        <f>M9+M40</f>
        <v>10741.07</v>
      </c>
      <c r="N49" s="1">
        <f>SUM(N8:N48)</f>
        <v>5594.14</v>
      </c>
    </row>
  </sheetData>
  <mergeCells count="7">
    <mergeCell ref="I1:M1"/>
    <mergeCell ref="I2:M2"/>
    <mergeCell ref="A3:M3"/>
    <mergeCell ref="A4:M4"/>
    <mergeCell ref="A6:A7"/>
    <mergeCell ref="B6:B7"/>
    <mergeCell ref="C6:J6"/>
  </mergeCells>
  <printOptions gridLines="1"/>
  <pageMargins left="0.51180555555555496" right="0.118055555555556" top="0.15763888888888899" bottom="0.15763888888888899" header="0.51180555555555496" footer="0.51180555555555496"/>
  <pageSetup paperSize="9" scale="75" firstPageNumber="0" fitToHeight="0" orientation="portrait" horizontalDpi="300" verticalDpi="300" r:id="rId1"/>
  <rowBreaks count="2" manualBreakCount="2">
    <brk id="16" max="16383" man="1"/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4"/>
  <sheetViews>
    <sheetView zoomScaleNormal="100" workbookViewId="0">
      <selection activeCell="H8" sqref="H8:H101"/>
    </sheetView>
  </sheetViews>
  <sheetFormatPr defaultColWidth="9.140625" defaultRowHeight="12.75" x14ac:dyDescent="0.2"/>
  <cols>
    <col min="1" max="1" width="3.140625" style="78" customWidth="1"/>
    <col min="2" max="2" width="34.42578125" style="79" customWidth="1"/>
    <col min="3" max="3" width="4" style="79" customWidth="1"/>
    <col min="4" max="4" width="3.140625" style="79" customWidth="1"/>
    <col min="5" max="5" width="3.85546875" style="79" customWidth="1"/>
    <col min="6" max="6" width="11.5703125" style="80" customWidth="1"/>
    <col min="7" max="7" width="3.5703125" style="79" customWidth="1"/>
    <col min="8" max="8" width="11.85546875" style="81" customWidth="1"/>
    <col min="9" max="9" width="12.140625" style="78" customWidth="1"/>
    <col min="10" max="10" width="11.85546875" style="78" customWidth="1"/>
    <col min="11" max="11" width="6.5703125" style="78" customWidth="1"/>
    <col min="12" max="257" width="9.140625" style="78"/>
  </cols>
  <sheetData>
    <row r="1" spans="1:11" x14ac:dyDescent="0.2">
      <c r="F1" s="223" t="s">
        <v>139</v>
      </c>
      <c r="G1" s="223"/>
      <c r="H1" s="223"/>
      <c r="I1" s="223"/>
      <c r="J1" s="223"/>
    </row>
    <row r="2" spans="1:11" ht="60.75" customHeight="1" x14ac:dyDescent="0.2">
      <c r="B2" s="78"/>
      <c r="C2" s="82"/>
      <c r="D2" s="82"/>
      <c r="E2" s="82"/>
      <c r="F2" s="218" t="str">
        <f>'пр.1 доходы'!I2</f>
        <v xml:space="preserve"> к Решению Совета Кааламского сельского поселения № 143 от 05.05.2023г . "О внесении изменений в Решение Совета Кааламского сельского поселения от 24 декабря 2022 г. № 137 «О бюджете Кааламского сельского поселения на 2023 год и на плановый период 2024-2025 годы»     </v>
      </c>
      <c r="G2" s="218"/>
      <c r="H2" s="218"/>
      <c r="I2" s="218"/>
      <c r="J2" s="218"/>
    </row>
    <row r="3" spans="1:11" ht="14.25" customHeight="1" x14ac:dyDescent="0.2">
      <c r="A3" s="224" t="s">
        <v>140</v>
      </c>
      <c r="B3" s="224"/>
      <c r="C3" s="224"/>
      <c r="D3" s="224"/>
      <c r="E3" s="224"/>
      <c r="F3" s="224"/>
      <c r="G3" s="224"/>
      <c r="H3" s="83"/>
    </row>
    <row r="4" spans="1:11" ht="14.25" customHeight="1" x14ac:dyDescent="0.2">
      <c r="A4" s="224" t="str">
        <f>'пр.1 доходы'!A4:M4</f>
        <v>на 2023 год и на плановый период 2024-2025 годы</v>
      </c>
      <c r="B4" s="224"/>
      <c r="C4" s="224"/>
      <c r="D4" s="224"/>
      <c r="E4" s="224"/>
      <c r="F4" s="224"/>
      <c r="G4" s="224"/>
      <c r="H4" s="84"/>
    </row>
    <row r="5" spans="1:11" ht="9.75" customHeight="1" x14ac:dyDescent="0.2">
      <c r="J5" s="78" t="s">
        <v>3</v>
      </c>
    </row>
    <row r="6" spans="1:11" ht="45.75" customHeight="1" x14ac:dyDescent="0.2">
      <c r="A6" s="85" t="s">
        <v>141</v>
      </c>
      <c r="B6" s="86" t="s">
        <v>142</v>
      </c>
      <c r="C6" s="86" t="s">
        <v>143</v>
      </c>
      <c r="D6" s="87" t="s">
        <v>144</v>
      </c>
      <c r="E6" s="87" t="s">
        <v>145</v>
      </c>
      <c r="F6" s="88" t="s">
        <v>146</v>
      </c>
      <c r="G6" s="89" t="s">
        <v>147</v>
      </c>
      <c r="H6" s="90" t="s">
        <v>148</v>
      </c>
      <c r="I6" s="90" t="s">
        <v>149</v>
      </c>
      <c r="J6" s="90" t="s">
        <v>150</v>
      </c>
    </row>
    <row r="7" spans="1:11" ht="24.75" customHeight="1" x14ac:dyDescent="0.25">
      <c r="A7" s="91"/>
      <c r="B7" s="92" t="s">
        <v>151</v>
      </c>
      <c r="C7" s="93" t="s">
        <v>97</v>
      </c>
      <c r="D7" s="94"/>
      <c r="E7" s="94"/>
      <c r="F7" s="95"/>
      <c r="G7" s="96"/>
      <c r="H7" s="97">
        <f>H8+H45+H54+H60+H66+H80+H85+H91+H96</f>
        <v>17245.04</v>
      </c>
      <c r="I7" s="97">
        <f>I8+I45+I54+I60+I66+I80+I85+I91+I96</f>
        <v>12772.580000000002</v>
      </c>
      <c r="J7" s="97">
        <f>J8+J45+J54+J60+J66+J80+J85+J91+J96</f>
        <v>10131.070000000002</v>
      </c>
    </row>
    <row r="8" spans="1:11" ht="32.25" customHeight="1" x14ac:dyDescent="0.25">
      <c r="A8" s="98">
        <v>1</v>
      </c>
      <c r="B8" s="99" t="s">
        <v>152</v>
      </c>
      <c r="C8" s="100" t="s">
        <v>97</v>
      </c>
      <c r="D8" s="101" t="s">
        <v>27</v>
      </c>
      <c r="E8" s="101"/>
      <c r="F8" s="102"/>
      <c r="G8" s="103"/>
      <c r="H8" s="104">
        <f>H9+H14+H24+H32+H36+H29</f>
        <v>5729.29</v>
      </c>
      <c r="I8" s="104">
        <f>I9+I14+I24+I32+I36+I29</f>
        <v>4981.7000000000007</v>
      </c>
      <c r="J8" s="104">
        <f>J9+J14+J24+J32+J36+J29</f>
        <v>4981.7000000000007</v>
      </c>
    </row>
    <row r="9" spans="1:11" ht="44.25" customHeight="1" x14ac:dyDescent="0.2">
      <c r="A9" s="105" t="s">
        <v>153</v>
      </c>
      <c r="B9" s="106" t="s">
        <v>154</v>
      </c>
      <c r="C9" s="93" t="s">
        <v>97</v>
      </c>
      <c r="D9" s="107" t="s">
        <v>27</v>
      </c>
      <c r="E9" s="107" t="s">
        <v>28</v>
      </c>
      <c r="F9" s="108"/>
      <c r="G9" s="96"/>
      <c r="H9" s="109">
        <f>H12+H13</f>
        <v>1429.7</v>
      </c>
      <c r="I9" s="109">
        <f>I12+I13</f>
        <v>1429.7</v>
      </c>
      <c r="J9" s="109">
        <f>J12+J13</f>
        <v>1429.7</v>
      </c>
    </row>
    <row r="10" spans="1:11" ht="23.25" customHeight="1" x14ac:dyDescent="0.25">
      <c r="A10" s="110"/>
      <c r="B10" s="92" t="s">
        <v>155</v>
      </c>
      <c r="C10" s="111" t="s">
        <v>97</v>
      </c>
      <c r="D10" s="94" t="s">
        <v>27</v>
      </c>
      <c r="E10" s="94" t="s">
        <v>28</v>
      </c>
      <c r="F10" s="108" t="s">
        <v>28</v>
      </c>
      <c r="G10" s="96"/>
      <c r="H10" s="112">
        <f>H11</f>
        <v>1429.7</v>
      </c>
      <c r="I10" s="112">
        <f>I11</f>
        <v>1429.7</v>
      </c>
      <c r="J10" s="112">
        <f>J11</f>
        <v>1429.7</v>
      </c>
    </row>
    <row r="11" spans="1:11" ht="29.25" customHeight="1" x14ac:dyDescent="0.25">
      <c r="A11" s="110"/>
      <c r="B11" s="113" t="s">
        <v>156</v>
      </c>
      <c r="C11" s="111" t="s">
        <v>97</v>
      </c>
      <c r="D11" s="94" t="s">
        <v>27</v>
      </c>
      <c r="E11" s="94" t="s">
        <v>28</v>
      </c>
      <c r="F11" s="108" t="s">
        <v>157</v>
      </c>
      <c r="G11" s="96"/>
      <c r="H11" s="112">
        <f>H12+H13</f>
        <v>1429.7</v>
      </c>
      <c r="I11" s="112">
        <f>I12+I13</f>
        <v>1429.7</v>
      </c>
      <c r="J11" s="112">
        <f>J12+J13</f>
        <v>1429.7</v>
      </c>
      <c r="K11" s="114"/>
    </row>
    <row r="12" spans="1:11" ht="41.25" customHeight="1" x14ac:dyDescent="0.25">
      <c r="A12" s="110"/>
      <c r="B12" s="92" t="s">
        <v>158</v>
      </c>
      <c r="C12" s="111" t="s">
        <v>97</v>
      </c>
      <c r="D12" s="94" t="s">
        <v>27</v>
      </c>
      <c r="E12" s="94" t="s">
        <v>28</v>
      </c>
      <c r="F12" s="108" t="s">
        <v>159</v>
      </c>
      <c r="G12" s="96" t="s">
        <v>160</v>
      </c>
      <c r="H12" s="112">
        <v>1099</v>
      </c>
      <c r="I12" s="115">
        <v>1099</v>
      </c>
      <c r="J12" s="115">
        <v>1099</v>
      </c>
    </row>
    <row r="13" spans="1:11" ht="68.25" customHeight="1" x14ac:dyDescent="0.25">
      <c r="A13" s="110"/>
      <c r="B13" s="92" t="s">
        <v>161</v>
      </c>
      <c r="C13" s="111" t="s">
        <v>97</v>
      </c>
      <c r="D13" s="94" t="s">
        <v>27</v>
      </c>
      <c r="E13" s="94" t="s">
        <v>28</v>
      </c>
      <c r="F13" s="108" t="s">
        <v>159</v>
      </c>
      <c r="G13" s="96" t="s">
        <v>162</v>
      </c>
      <c r="H13" s="112">
        <v>330.7</v>
      </c>
      <c r="I13" s="115">
        <v>330.7</v>
      </c>
      <c r="J13" s="115">
        <v>330.7</v>
      </c>
    </row>
    <row r="14" spans="1:11" ht="57.75" customHeight="1" x14ac:dyDescent="0.2">
      <c r="A14" s="105" t="s">
        <v>33</v>
      </c>
      <c r="B14" s="106" t="s">
        <v>163</v>
      </c>
      <c r="C14" s="93" t="s">
        <v>97</v>
      </c>
      <c r="D14" s="107" t="s">
        <v>27</v>
      </c>
      <c r="E14" s="107" t="s">
        <v>164</v>
      </c>
      <c r="F14" s="108"/>
      <c r="G14" s="96"/>
      <c r="H14" s="109">
        <f>H18+H19+H20+H21+H22+H23</f>
        <v>2215.79</v>
      </c>
      <c r="I14" s="109">
        <f>I18+I19+I20+I21+I22+I23</f>
        <v>2132.6</v>
      </c>
      <c r="J14" s="109">
        <f>J18+J19+J20+J21+J22+J23</f>
        <v>2132.6</v>
      </c>
    </row>
    <row r="15" spans="1:11" ht="21.75" customHeight="1" x14ac:dyDescent="0.2">
      <c r="A15" s="105"/>
      <c r="B15" s="116" t="s">
        <v>155</v>
      </c>
      <c r="C15" s="93" t="s">
        <v>97</v>
      </c>
      <c r="D15" s="117" t="s">
        <v>27</v>
      </c>
      <c r="E15" s="117" t="s">
        <v>164</v>
      </c>
      <c r="F15" s="108" t="s">
        <v>28</v>
      </c>
      <c r="G15" s="96"/>
      <c r="H15" s="118">
        <f>H18+H19+H20+H21+H22+H23</f>
        <v>2215.79</v>
      </c>
      <c r="I15" s="118">
        <f>I18+I19+I20+I21+I22+I23</f>
        <v>2132.6</v>
      </c>
      <c r="J15" s="118">
        <f>J18+J19+J20+J21+J22+J23</f>
        <v>2132.6</v>
      </c>
    </row>
    <row r="16" spans="1:11" ht="30" customHeight="1" x14ac:dyDescent="0.2">
      <c r="A16" s="105"/>
      <c r="B16" s="113" t="s">
        <v>156</v>
      </c>
      <c r="C16" s="111" t="s">
        <v>97</v>
      </c>
      <c r="D16" s="94" t="s">
        <v>27</v>
      </c>
      <c r="E16" s="94" t="s">
        <v>164</v>
      </c>
      <c r="F16" s="108" t="s">
        <v>157</v>
      </c>
      <c r="G16" s="96"/>
      <c r="H16" s="118">
        <f>H18+H19+H20+H21+H22+H23</f>
        <v>2215.79</v>
      </c>
      <c r="I16" s="118">
        <f>I18+I19+I20+I21+I22+I23</f>
        <v>2132.6</v>
      </c>
      <c r="J16" s="118">
        <f>J18+J19+J20+J21+J22+J23</f>
        <v>2132.6</v>
      </c>
    </row>
    <row r="17" spans="1:11" ht="38.25" customHeight="1" x14ac:dyDescent="0.25">
      <c r="A17" s="110"/>
      <c r="B17" s="92" t="s">
        <v>165</v>
      </c>
      <c r="C17" s="111" t="s">
        <v>97</v>
      </c>
      <c r="D17" s="94" t="s">
        <v>27</v>
      </c>
      <c r="E17" s="94" t="s">
        <v>164</v>
      </c>
      <c r="F17" s="108" t="s">
        <v>166</v>
      </c>
      <c r="G17" s="96"/>
      <c r="H17" s="112">
        <f>H18+H19+H20+H21+H22</f>
        <v>2213.79</v>
      </c>
      <c r="I17" s="112">
        <f>I18+I19+I20+I21+I22</f>
        <v>2130.6</v>
      </c>
      <c r="J17" s="112">
        <f>J18+J19+J20+J21+J22</f>
        <v>2130.6</v>
      </c>
    </row>
    <row r="18" spans="1:11" ht="48.75" customHeight="1" x14ac:dyDescent="0.25">
      <c r="A18" s="110"/>
      <c r="B18" s="92" t="s">
        <v>167</v>
      </c>
      <c r="C18" s="93" t="s">
        <v>97</v>
      </c>
      <c r="D18" s="94" t="s">
        <v>27</v>
      </c>
      <c r="E18" s="94" t="s">
        <v>164</v>
      </c>
      <c r="F18" s="108" t="s">
        <v>166</v>
      </c>
      <c r="G18" s="96" t="s">
        <v>160</v>
      </c>
      <c r="H18" s="112">
        <f>1492.5+79.25</f>
        <v>1571.75</v>
      </c>
      <c r="I18" s="115">
        <v>1492.5</v>
      </c>
      <c r="J18" s="115">
        <v>1492.5</v>
      </c>
      <c r="K18" s="78">
        <v>79.25</v>
      </c>
    </row>
    <row r="19" spans="1:11" ht="62.25" customHeight="1" x14ac:dyDescent="0.25">
      <c r="A19" s="110"/>
      <c r="B19" s="92" t="s">
        <v>168</v>
      </c>
      <c r="C19" s="111" t="s">
        <v>97</v>
      </c>
      <c r="D19" s="94" t="s">
        <v>27</v>
      </c>
      <c r="E19" s="94" t="s">
        <v>164</v>
      </c>
      <c r="F19" s="108" t="s">
        <v>166</v>
      </c>
      <c r="G19" s="96" t="s">
        <v>169</v>
      </c>
      <c r="H19" s="112">
        <v>18</v>
      </c>
      <c r="I19" s="115">
        <v>18</v>
      </c>
      <c r="J19" s="115">
        <v>18</v>
      </c>
    </row>
    <row r="20" spans="1:11" ht="76.5" customHeight="1" x14ac:dyDescent="0.25">
      <c r="A20" s="110"/>
      <c r="B20" s="92" t="s">
        <v>170</v>
      </c>
      <c r="C20" s="111" t="s">
        <v>97</v>
      </c>
      <c r="D20" s="94" t="s">
        <v>27</v>
      </c>
      <c r="E20" s="94" t="s">
        <v>164</v>
      </c>
      <c r="F20" s="108" t="s">
        <v>166</v>
      </c>
      <c r="G20" s="96" t="s">
        <v>162</v>
      </c>
      <c r="H20" s="112">
        <f>447.1+23.94</f>
        <v>471.04</v>
      </c>
      <c r="I20" s="115">
        <v>447.1</v>
      </c>
      <c r="J20" s="115">
        <v>447.1</v>
      </c>
      <c r="K20" s="78">
        <v>23.94</v>
      </c>
    </row>
    <row r="21" spans="1:11" ht="63.75" customHeight="1" x14ac:dyDescent="0.25">
      <c r="A21" s="110"/>
      <c r="B21" s="92" t="s">
        <v>171</v>
      </c>
      <c r="C21" s="111" t="s">
        <v>97</v>
      </c>
      <c r="D21" s="94" t="s">
        <v>27</v>
      </c>
      <c r="E21" s="94" t="s">
        <v>164</v>
      </c>
      <c r="F21" s="108" t="s">
        <v>166</v>
      </c>
      <c r="G21" s="96" t="s">
        <v>172</v>
      </c>
      <c r="H21" s="112">
        <v>152</v>
      </c>
      <c r="I21" s="115">
        <v>172</v>
      </c>
      <c r="J21" s="115">
        <v>172</v>
      </c>
    </row>
    <row r="22" spans="1:11" ht="54.75" customHeight="1" x14ac:dyDescent="0.25">
      <c r="A22" s="110"/>
      <c r="B22" s="92" t="s">
        <v>173</v>
      </c>
      <c r="C22" s="111" t="s">
        <v>97</v>
      </c>
      <c r="D22" s="94" t="s">
        <v>27</v>
      </c>
      <c r="E22" s="94" t="s">
        <v>164</v>
      </c>
      <c r="F22" s="108" t="s">
        <v>166</v>
      </c>
      <c r="G22" s="96" t="s">
        <v>174</v>
      </c>
      <c r="H22" s="112">
        <v>1</v>
      </c>
      <c r="I22" s="112">
        <v>1</v>
      </c>
      <c r="J22" s="112">
        <v>1</v>
      </c>
    </row>
    <row r="23" spans="1:11" ht="75.75" customHeight="1" x14ac:dyDescent="0.25">
      <c r="A23" s="110"/>
      <c r="B23" s="92" t="s">
        <v>175</v>
      </c>
      <c r="C23" s="93" t="s">
        <v>97</v>
      </c>
      <c r="D23" s="94" t="s">
        <v>27</v>
      </c>
      <c r="E23" s="94" t="s">
        <v>164</v>
      </c>
      <c r="F23" s="108" t="s">
        <v>176</v>
      </c>
      <c r="G23" s="96" t="s">
        <v>172</v>
      </c>
      <c r="H23" s="112">
        <v>2</v>
      </c>
      <c r="I23" s="119">
        <v>2</v>
      </c>
      <c r="J23" s="119">
        <v>2</v>
      </c>
    </row>
    <row r="24" spans="1:11" ht="44.25" customHeight="1" x14ac:dyDescent="0.2">
      <c r="A24" s="105" t="s">
        <v>35</v>
      </c>
      <c r="B24" s="106" t="s">
        <v>177</v>
      </c>
      <c r="C24" s="111" t="s">
        <v>97</v>
      </c>
      <c r="D24" s="107" t="s">
        <v>27</v>
      </c>
      <c r="E24" s="107" t="s">
        <v>76</v>
      </c>
      <c r="F24" s="108"/>
      <c r="G24" s="96"/>
      <c r="H24" s="109">
        <f>H28</f>
        <v>0</v>
      </c>
      <c r="I24" s="109">
        <f>I28</f>
        <v>0</v>
      </c>
      <c r="J24" s="109">
        <f>J28</f>
        <v>0</v>
      </c>
    </row>
    <row r="25" spans="1:11" ht="27.75" customHeight="1" x14ac:dyDescent="0.2">
      <c r="A25" s="105"/>
      <c r="B25" s="116" t="s">
        <v>155</v>
      </c>
      <c r="C25" s="93" t="s">
        <v>97</v>
      </c>
      <c r="D25" s="117" t="s">
        <v>27</v>
      </c>
      <c r="E25" s="117" t="s">
        <v>76</v>
      </c>
      <c r="F25" s="108" t="s">
        <v>28</v>
      </c>
      <c r="G25" s="96"/>
      <c r="H25" s="118">
        <f t="shared" ref="H25:J27" si="0">H26</f>
        <v>0</v>
      </c>
      <c r="I25" s="118">
        <f t="shared" si="0"/>
        <v>0</v>
      </c>
      <c r="J25" s="118">
        <f t="shared" si="0"/>
        <v>0</v>
      </c>
    </row>
    <row r="26" spans="1:11" ht="18.75" customHeight="1" x14ac:dyDescent="0.2">
      <c r="A26" s="105"/>
      <c r="B26" s="113" t="s">
        <v>178</v>
      </c>
      <c r="C26" s="93" t="s">
        <v>97</v>
      </c>
      <c r="D26" s="117" t="s">
        <v>27</v>
      </c>
      <c r="E26" s="117" t="s">
        <v>76</v>
      </c>
      <c r="F26" s="108" t="s">
        <v>179</v>
      </c>
      <c r="G26" s="96"/>
      <c r="H26" s="118">
        <f t="shared" si="0"/>
        <v>0</v>
      </c>
      <c r="I26" s="118">
        <f t="shared" si="0"/>
        <v>0</v>
      </c>
      <c r="J26" s="118">
        <f t="shared" si="0"/>
        <v>0</v>
      </c>
    </row>
    <row r="27" spans="1:11" ht="33.75" customHeight="1" x14ac:dyDescent="0.25">
      <c r="A27" s="110"/>
      <c r="B27" s="92" t="s">
        <v>180</v>
      </c>
      <c r="C27" s="111" t="s">
        <v>97</v>
      </c>
      <c r="D27" s="94" t="s">
        <v>27</v>
      </c>
      <c r="E27" s="94" t="s">
        <v>76</v>
      </c>
      <c r="F27" s="108" t="s">
        <v>181</v>
      </c>
      <c r="G27" s="96"/>
      <c r="H27" s="112">
        <f t="shared" si="0"/>
        <v>0</v>
      </c>
      <c r="I27" s="112">
        <f t="shared" si="0"/>
        <v>0</v>
      </c>
      <c r="J27" s="112">
        <f t="shared" si="0"/>
        <v>0</v>
      </c>
    </row>
    <row r="28" spans="1:11" ht="22.5" customHeight="1" x14ac:dyDescent="0.25">
      <c r="A28" s="110"/>
      <c r="B28" s="92" t="s">
        <v>182</v>
      </c>
      <c r="C28" s="111" t="s">
        <v>97</v>
      </c>
      <c r="D28" s="94" t="s">
        <v>27</v>
      </c>
      <c r="E28" s="94" t="s">
        <v>76</v>
      </c>
      <c r="F28" s="108" t="s">
        <v>181</v>
      </c>
      <c r="G28" s="120" t="s">
        <v>183</v>
      </c>
      <c r="H28" s="112">
        <v>0</v>
      </c>
      <c r="I28" s="115">
        <v>0</v>
      </c>
      <c r="J28" s="115">
        <v>0</v>
      </c>
    </row>
    <row r="29" spans="1:11" ht="22.5" customHeight="1" x14ac:dyDescent="0.25">
      <c r="A29" s="110" t="s">
        <v>37</v>
      </c>
      <c r="B29" s="106" t="s">
        <v>184</v>
      </c>
      <c r="C29" s="121" t="s">
        <v>97</v>
      </c>
      <c r="D29" s="122" t="s">
        <v>27</v>
      </c>
      <c r="E29" s="122" t="s">
        <v>138</v>
      </c>
      <c r="F29" s="123"/>
      <c r="G29" s="124"/>
      <c r="H29" s="125">
        <f>H30</f>
        <v>410</v>
      </c>
      <c r="I29" s="126"/>
      <c r="J29" s="126"/>
    </row>
    <row r="30" spans="1:11" ht="22.5" customHeight="1" x14ac:dyDescent="0.25">
      <c r="A30" s="110"/>
      <c r="B30" s="92" t="s">
        <v>185</v>
      </c>
      <c r="C30" s="111" t="s">
        <v>97</v>
      </c>
      <c r="D30" s="94" t="s">
        <v>27</v>
      </c>
      <c r="E30" s="94" t="s">
        <v>138</v>
      </c>
      <c r="F30" s="108" t="s">
        <v>186</v>
      </c>
      <c r="G30" s="120"/>
      <c r="H30" s="112">
        <f>H31</f>
        <v>410</v>
      </c>
      <c r="I30" s="115"/>
      <c r="J30" s="115"/>
    </row>
    <row r="31" spans="1:11" ht="22.5" customHeight="1" x14ac:dyDescent="0.25">
      <c r="A31" s="110"/>
      <c r="B31" s="92" t="s">
        <v>187</v>
      </c>
      <c r="C31" s="111" t="s">
        <v>97</v>
      </c>
      <c r="D31" s="94" t="s">
        <v>27</v>
      </c>
      <c r="E31" s="94" t="s">
        <v>138</v>
      </c>
      <c r="F31" s="108" t="s">
        <v>186</v>
      </c>
      <c r="G31" s="120" t="s">
        <v>172</v>
      </c>
      <c r="H31" s="112">
        <v>410</v>
      </c>
      <c r="I31" s="115"/>
      <c r="J31" s="115"/>
      <c r="K31" s="78">
        <v>410</v>
      </c>
    </row>
    <row r="32" spans="1:11" ht="44.25" customHeight="1" x14ac:dyDescent="0.2">
      <c r="A32" s="127" t="s">
        <v>39</v>
      </c>
      <c r="B32" s="106" t="s">
        <v>188</v>
      </c>
      <c r="C32" s="121" t="s">
        <v>97</v>
      </c>
      <c r="D32" s="107" t="s">
        <v>27</v>
      </c>
      <c r="E32" s="107" t="s">
        <v>98</v>
      </c>
      <c r="F32" s="108"/>
      <c r="G32" s="96"/>
      <c r="H32" s="109">
        <f>H35</f>
        <v>30</v>
      </c>
      <c r="I32" s="109">
        <f>I35</f>
        <v>30</v>
      </c>
      <c r="J32" s="109">
        <f>J35</f>
        <v>30</v>
      </c>
    </row>
    <row r="33" spans="1:11" ht="24" customHeight="1" x14ac:dyDescent="0.2">
      <c r="A33" s="105"/>
      <c r="B33" s="116" t="s">
        <v>155</v>
      </c>
      <c r="C33" s="93" t="s">
        <v>97</v>
      </c>
      <c r="D33" s="117" t="s">
        <v>27</v>
      </c>
      <c r="E33" s="117" t="s">
        <v>98</v>
      </c>
      <c r="F33" s="108" t="s">
        <v>28</v>
      </c>
      <c r="G33" s="96"/>
      <c r="H33" s="118">
        <f t="shared" ref="H33:J34" si="1">H34</f>
        <v>30</v>
      </c>
      <c r="I33" s="118">
        <f t="shared" si="1"/>
        <v>30</v>
      </c>
      <c r="J33" s="118">
        <f t="shared" si="1"/>
        <v>30</v>
      </c>
    </row>
    <row r="34" spans="1:11" ht="24" customHeight="1" x14ac:dyDescent="0.2">
      <c r="A34" s="105"/>
      <c r="B34" s="113" t="s">
        <v>189</v>
      </c>
      <c r="C34" s="93" t="s">
        <v>97</v>
      </c>
      <c r="D34" s="117" t="s">
        <v>27</v>
      </c>
      <c r="E34" s="117" t="s">
        <v>98</v>
      </c>
      <c r="F34" s="108" t="s">
        <v>190</v>
      </c>
      <c r="G34" s="96"/>
      <c r="H34" s="118">
        <f t="shared" si="1"/>
        <v>30</v>
      </c>
      <c r="I34" s="118">
        <f t="shared" si="1"/>
        <v>30</v>
      </c>
      <c r="J34" s="118">
        <f t="shared" si="1"/>
        <v>30</v>
      </c>
    </row>
    <row r="35" spans="1:11" ht="44.25" customHeight="1" x14ac:dyDescent="0.25">
      <c r="A35" s="127"/>
      <c r="B35" s="92" t="s">
        <v>191</v>
      </c>
      <c r="C35" s="111" t="s">
        <v>97</v>
      </c>
      <c r="D35" s="94" t="s">
        <v>27</v>
      </c>
      <c r="E35" s="94" t="s">
        <v>98</v>
      </c>
      <c r="F35" s="108" t="s">
        <v>192</v>
      </c>
      <c r="G35" s="96" t="s">
        <v>193</v>
      </c>
      <c r="H35" s="112">
        <v>30</v>
      </c>
      <c r="I35" s="119">
        <v>30</v>
      </c>
      <c r="J35" s="119">
        <v>30</v>
      </c>
    </row>
    <row r="36" spans="1:11" ht="27.75" customHeight="1" x14ac:dyDescent="0.2">
      <c r="A36" s="127" t="s">
        <v>42</v>
      </c>
      <c r="B36" s="106" t="s">
        <v>194</v>
      </c>
      <c r="C36" s="111" t="s">
        <v>97</v>
      </c>
      <c r="D36" s="107" t="s">
        <v>27</v>
      </c>
      <c r="E36" s="107" t="s">
        <v>103</v>
      </c>
      <c r="F36" s="108"/>
      <c r="G36" s="96"/>
      <c r="H36" s="109">
        <f>H39+H41+H42+H43+H44+H40</f>
        <v>1643.8</v>
      </c>
      <c r="I36" s="109">
        <f>I39+I41+I42+I43+I44+I40</f>
        <v>1389.4</v>
      </c>
      <c r="J36" s="109">
        <f>J39+J41+J42+J43+J44+J40</f>
        <v>1389.4</v>
      </c>
    </row>
    <row r="37" spans="1:11" ht="27" customHeight="1" x14ac:dyDescent="0.2">
      <c r="A37" s="105"/>
      <c r="B37" s="116" t="s">
        <v>155</v>
      </c>
      <c r="C37" s="93" t="s">
        <v>97</v>
      </c>
      <c r="D37" s="117" t="s">
        <v>27</v>
      </c>
      <c r="E37" s="117" t="s">
        <v>103</v>
      </c>
      <c r="F37" s="108" t="s">
        <v>28</v>
      </c>
      <c r="G37" s="96"/>
      <c r="H37" s="118">
        <f>H38</f>
        <v>1643.8</v>
      </c>
      <c r="I37" s="118">
        <f>I38</f>
        <v>1389.4</v>
      </c>
      <c r="J37" s="118">
        <f>J38</f>
        <v>1389.4</v>
      </c>
    </row>
    <row r="38" spans="1:11" ht="27" customHeight="1" x14ac:dyDescent="0.2">
      <c r="A38" s="105"/>
      <c r="B38" s="128" t="s">
        <v>195</v>
      </c>
      <c r="C38" s="93" t="s">
        <v>97</v>
      </c>
      <c r="D38" s="117" t="s">
        <v>27</v>
      </c>
      <c r="E38" s="117" t="s">
        <v>103</v>
      </c>
      <c r="F38" s="108" t="s">
        <v>196</v>
      </c>
      <c r="G38" s="96"/>
      <c r="H38" s="118">
        <f>H39+H41+H42+H43+H44+H40</f>
        <v>1643.8</v>
      </c>
      <c r="I38" s="118">
        <f>I39+I41+I42+I43+I44+I40</f>
        <v>1389.4</v>
      </c>
      <c r="J38" s="118">
        <f>J39+J41+J42+J43+J44+J40</f>
        <v>1389.4</v>
      </c>
    </row>
    <row r="39" spans="1:11" ht="23.25" customHeight="1" x14ac:dyDescent="0.25">
      <c r="A39" s="127"/>
      <c r="B39" s="92" t="s">
        <v>197</v>
      </c>
      <c r="C39" s="111" t="s">
        <v>97</v>
      </c>
      <c r="D39" s="94" t="s">
        <v>27</v>
      </c>
      <c r="E39" s="94" t="s">
        <v>103</v>
      </c>
      <c r="F39" s="108" t="s">
        <v>198</v>
      </c>
      <c r="G39" s="96" t="s">
        <v>172</v>
      </c>
      <c r="H39" s="112">
        <v>556.79999999999995</v>
      </c>
      <c r="I39" s="112">
        <v>240</v>
      </c>
      <c r="J39" s="112">
        <v>240</v>
      </c>
    </row>
    <row r="40" spans="1:11" ht="63" customHeight="1" x14ac:dyDescent="0.25">
      <c r="A40" s="127"/>
      <c r="B40" s="92" t="s">
        <v>199</v>
      </c>
      <c r="C40" s="111" t="s">
        <v>97</v>
      </c>
      <c r="D40" s="94" t="s">
        <v>27</v>
      </c>
      <c r="E40" s="94" t="s">
        <v>103</v>
      </c>
      <c r="F40" s="108" t="s">
        <v>200</v>
      </c>
      <c r="G40" s="96" t="s">
        <v>172</v>
      </c>
      <c r="H40" s="112">
        <f>604-20.12+20.12</f>
        <v>604</v>
      </c>
      <c r="I40" s="115">
        <v>666.4</v>
      </c>
      <c r="J40" s="115">
        <v>666.4</v>
      </c>
      <c r="K40" s="78">
        <f>-20.12+20.12</f>
        <v>0</v>
      </c>
    </row>
    <row r="41" spans="1:11" ht="63" customHeight="1" x14ac:dyDescent="0.25">
      <c r="A41" s="127"/>
      <c r="B41" s="92" t="s">
        <v>201</v>
      </c>
      <c r="C41" s="111" t="s">
        <v>97</v>
      </c>
      <c r="D41" s="94" t="s">
        <v>27</v>
      </c>
      <c r="E41" s="94" t="s">
        <v>103</v>
      </c>
      <c r="F41" s="108" t="s">
        <v>200</v>
      </c>
      <c r="G41" s="96" t="s">
        <v>202</v>
      </c>
      <c r="H41" s="112">
        <v>458</v>
      </c>
      <c r="I41" s="115">
        <v>458</v>
      </c>
      <c r="J41" s="115">
        <v>458</v>
      </c>
    </row>
    <row r="42" spans="1:11" ht="49.5" customHeight="1" x14ac:dyDescent="0.25">
      <c r="A42" s="127"/>
      <c r="B42" s="92" t="s">
        <v>203</v>
      </c>
      <c r="C42" s="111" t="s">
        <v>97</v>
      </c>
      <c r="D42" s="94" t="s">
        <v>27</v>
      </c>
      <c r="E42" s="94" t="s">
        <v>103</v>
      </c>
      <c r="F42" s="108" t="s">
        <v>200</v>
      </c>
      <c r="G42" s="96" t="s">
        <v>204</v>
      </c>
      <c r="H42" s="112">
        <v>5</v>
      </c>
      <c r="I42" s="115">
        <v>5</v>
      </c>
      <c r="J42" s="115">
        <v>5</v>
      </c>
    </row>
    <row r="43" spans="1:11" ht="49.5" customHeight="1" x14ac:dyDescent="0.25">
      <c r="A43" s="127"/>
      <c r="B43" s="92" t="s">
        <v>205</v>
      </c>
      <c r="C43" s="111" t="s">
        <v>97</v>
      </c>
      <c r="D43" s="94" t="s">
        <v>27</v>
      </c>
      <c r="E43" s="94" t="s">
        <v>103</v>
      </c>
      <c r="F43" s="108" t="s">
        <v>200</v>
      </c>
      <c r="G43" s="96" t="s">
        <v>206</v>
      </c>
      <c r="H43" s="112">
        <v>15</v>
      </c>
      <c r="I43" s="115">
        <v>15</v>
      </c>
      <c r="J43" s="115">
        <v>15</v>
      </c>
    </row>
    <row r="44" spans="1:11" ht="43.5" customHeight="1" x14ac:dyDescent="0.25">
      <c r="A44" s="127"/>
      <c r="B44" s="92" t="s">
        <v>207</v>
      </c>
      <c r="C44" s="111" t="s">
        <v>97</v>
      </c>
      <c r="D44" s="94" t="s">
        <v>27</v>
      </c>
      <c r="E44" s="94" t="s">
        <v>103</v>
      </c>
      <c r="F44" s="108" t="s">
        <v>200</v>
      </c>
      <c r="G44" s="96" t="s">
        <v>174</v>
      </c>
      <c r="H44" s="112">
        <v>5</v>
      </c>
      <c r="I44" s="115">
        <v>5</v>
      </c>
      <c r="J44" s="115">
        <v>5</v>
      </c>
    </row>
    <row r="45" spans="1:11" ht="24" customHeight="1" x14ac:dyDescent="0.25">
      <c r="A45" s="129">
        <v>2</v>
      </c>
      <c r="B45" s="99" t="s">
        <v>208</v>
      </c>
      <c r="C45" s="100" t="s">
        <v>97</v>
      </c>
      <c r="D45" s="101" t="s">
        <v>28</v>
      </c>
      <c r="E45" s="101"/>
      <c r="F45" s="102"/>
      <c r="G45" s="103"/>
      <c r="H45" s="130">
        <f>H50+H51+H52+H53</f>
        <v>442.29999999999995</v>
      </c>
      <c r="I45" s="130">
        <f>I50+I51+I52+I53</f>
        <v>459.1</v>
      </c>
      <c r="J45" s="130">
        <f>J50+J51+J52+J53</f>
        <v>476.6</v>
      </c>
    </row>
    <row r="46" spans="1:11" s="79" customFormat="1" ht="24.75" customHeight="1" x14ac:dyDescent="0.25">
      <c r="A46" s="127" t="s">
        <v>58</v>
      </c>
      <c r="B46" s="92" t="s">
        <v>209</v>
      </c>
      <c r="C46" s="93" t="s">
        <v>97</v>
      </c>
      <c r="D46" s="94" t="s">
        <v>28</v>
      </c>
      <c r="E46" s="94" t="s">
        <v>57</v>
      </c>
      <c r="F46" s="108"/>
      <c r="G46" s="96"/>
      <c r="H46" s="112">
        <f t="shared" ref="H46:J48" si="2">H47</f>
        <v>442.29999999999995</v>
      </c>
      <c r="I46" s="112">
        <f t="shared" si="2"/>
        <v>459.1</v>
      </c>
      <c r="J46" s="112">
        <f t="shared" si="2"/>
        <v>476.6</v>
      </c>
    </row>
    <row r="47" spans="1:11" s="79" customFormat="1" ht="23.25" customHeight="1" x14ac:dyDescent="0.2">
      <c r="A47" s="105"/>
      <c r="B47" s="116" t="s">
        <v>155</v>
      </c>
      <c r="C47" s="93" t="s">
        <v>97</v>
      </c>
      <c r="D47" s="117" t="s">
        <v>28</v>
      </c>
      <c r="E47" s="117" t="s">
        <v>57</v>
      </c>
      <c r="F47" s="108" t="s">
        <v>28</v>
      </c>
      <c r="G47" s="96"/>
      <c r="H47" s="118">
        <f t="shared" si="2"/>
        <v>442.29999999999995</v>
      </c>
      <c r="I47" s="118">
        <f t="shared" si="2"/>
        <v>459.1</v>
      </c>
      <c r="J47" s="118">
        <f t="shared" si="2"/>
        <v>476.6</v>
      </c>
    </row>
    <row r="48" spans="1:11" ht="41.25" customHeight="1" x14ac:dyDescent="0.2">
      <c r="A48" s="105"/>
      <c r="B48" s="128" t="s">
        <v>210</v>
      </c>
      <c r="C48" s="93" t="s">
        <v>97</v>
      </c>
      <c r="D48" s="117" t="s">
        <v>28</v>
      </c>
      <c r="E48" s="117" t="s">
        <v>57</v>
      </c>
      <c r="F48" s="108" t="s">
        <v>211</v>
      </c>
      <c r="G48" s="96"/>
      <c r="H48" s="118">
        <f t="shared" si="2"/>
        <v>442.29999999999995</v>
      </c>
      <c r="I48" s="118">
        <f t="shared" si="2"/>
        <v>459.1</v>
      </c>
      <c r="J48" s="118">
        <f t="shared" si="2"/>
        <v>476.6</v>
      </c>
    </row>
    <row r="49" spans="1:10" ht="51" customHeight="1" x14ac:dyDescent="0.25">
      <c r="A49" s="131"/>
      <c r="B49" s="92" t="s">
        <v>212</v>
      </c>
      <c r="C49" s="111" t="s">
        <v>97</v>
      </c>
      <c r="D49" s="94" t="s">
        <v>28</v>
      </c>
      <c r="E49" s="94" t="s">
        <v>57</v>
      </c>
      <c r="F49" s="108" t="s">
        <v>213</v>
      </c>
      <c r="G49" s="96"/>
      <c r="H49" s="112">
        <f>H50+H51+H52+H53</f>
        <v>442.29999999999995</v>
      </c>
      <c r="I49" s="112">
        <f>I50+I51+I52+I53</f>
        <v>459.1</v>
      </c>
      <c r="J49" s="112">
        <f>J50+J51+J52+J53</f>
        <v>476.6</v>
      </c>
    </row>
    <row r="50" spans="1:10" ht="64.5" customHeight="1" x14ac:dyDescent="0.25">
      <c r="A50" s="131"/>
      <c r="B50" s="92" t="s">
        <v>214</v>
      </c>
      <c r="C50" s="93" t="s">
        <v>97</v>
      </c>
      <c r="D50" s="94" t="s">
        <v>28</v>
      </c>
      <c r="E50" s="94" t="s">
        <v>57</v>
      </c>
      <c r="F50" s="108" t="s">
        <v>213</v>
      </c>
      <c r="G50" s="96" t="s">
        <v>160</v>
      </c>
      <c r="H50" s="112">
        <v>336.2</v>
      </c>
      <c r="I50" s="115">
        <v>349.6</v>
      </c>
      <c r="J50" s="115">
        <v>363.6</v>
      </c>
    </row>
    <row r="51" spans="1:10" ht="80.25" customHeight="1" x14ac:dyDescent="0.25">
      <c r="A51" s="131"/>
      <c r="B51" s="92" t="s">
        <v>215</v>
      </c>
      <c r="C51" s="93" t="s">
        <v>97</v>
      </c>
      <c r="D51" s="94" t="s">
        <v>28</v>
      </c>
      <c r="E51" s="94" t="s">
        <v>57</v>
      </c>
      <c r="F51" s="108" t="s">
        <v>213</v>
      </c>
      <c r="G51" s="96" t="s">
        <v>169</v>
      </c>
      <c r="H51" s="112">
        <f>4.6-1.075</f>
        <v>3.5249999999999995</v>
      </c>
      <c r="I51" s="115">
        <v>4</v>
      </c>
      <c r="J51" s="115">
        <v>3.2</v>
      </c>
    </row>
    <row r="52" spans="1:10" ht="87.75" customHeight="1" x14ac:dyDescent="0.25">
      <c r="A52" s="131"/>
      <c r="B52" s="92" t="s">
        <v>216</v>
      </c>
      <c r="C52" s="93" t="s">
        <v>97</v>
      </c>
      <c r="D52" s="94" t="s">
        <v>28</v>
      </c>
      <c r="E52" s="94" t="s">
        <v>57</v>
      </c>
      <c r="F52" s="108" t="s">
        <v>213</v>
      </c>
      <c r="G52" s="96" t="s">
        <v>162</v>
      </c>
      <c r="H52" s="112">
        <v>101.5</v>
      </c>
      <c r="I52" s="115">
        <v>105.5</v>
      </c>
      <c r="J52" s="115">
        <v>109.8</v>
      </c>
    </row>
    <row r="53" spans="1:10" ht="76.5" customHeight="1" x14ac:dyDescent="0.25">
      <c r="A53" s="131"/>
      <c r="B53" s="92" t="s">
        <v>217</v>
      </c>
      <c r="C53" s="93" t="s">
        <v>97</v>
      </c>
      <c r="D53" s="94" t="s">
        <v>28</v>
      </c>
      <c r="E53" s="94" t="s">
        <v>57</v>
      </c>
      <c r="F53" s="108" t="s">
        <v>213</v>
      </c>
      <c r="G53" s="96" t="s">
        <v>172</v>
      </c>
      <c r="H53" s="112">
        <v>1.075</v>
      </c>
      <c r="I53" s="115"/>
      <c r="J53" s="115"/>
    </row>
    <row r="54" spans="1:10" ht="36" customHeight="1" x14ac:dyDescent="0.25">
      <c r="A54" s="129">
        <v>3</v>
      </c>
      <c r="B54" s="99" t="s">
        <v>218</v>
      </c>
      <c r="C54" s="100" t="s">
        <v>97</v>
      </c>
      <c r="D54" s="101" t="s">
        <v>57</v>
      </c>
      <c r="E54" s="101"/>
      <c r="F54" s="102"/>
      <c r="G54" s="103"/>
      <c r="H54" s="130">
        <f>H59</f>
        <v>24</v>
      </c>
      <c r="I54" s="130">
        <f>I59</f>
        <v>24</v>
      </c>
      <c r="J54" s="130">
        <f>J59</f>
        <v>24</v>
      </c>
    </row>
    <row r="55" spans="1:10" ht="39" customHeight="1" x14ac:dyDescent="0.25">
      <c r="A55" s="127" t="s">
        <v>219</v>
      </c>
      <c r="B55" s="132" t="s">
        <v>220</v>
      </c>
      <c r="C55" s="111" t="s">
        <v>97</v>
      </c>
      <c r="D55" s="94" t="s">
        <v>221</v>
      </c>
      <c r="E55" s="94" t="s">
        <v>79</v>
      </c>
      <c r="F55" s="108"/>
      <c r="G55" s="96"/>
      <c r="H55" s="112">
        <f t="shared" ref="H55:J58" si="3">H56</f>
        <v>24</v>
      </c>
      <c r="I55" s="112">
        <f t="shared" si="3"/>
        <v>24</v>
      </c>
      <c r="J55" s="112">
        <f t="shared" si="3"/>
        <v>24</v>
      </c>
    </row>
    <row r="56" spans="1:10" ht="27" customHeight="1" x14ac:dyDescent="0.2">
      <c r="A56" s="105"/>
      <c r="B56" s="116" t="s">
        <v>155</v>
      </c>
      <c r="C56" s="93" t="s">
        <v>97</v>
      </c>
      <c r="D56" s="117" t="s">
        <v>57</v>
      </c>
      <c r="E56" s="117" t="s">
        <v>79</v>
      </c>
      <c r="F56" s="108" t="s">
        <v>28</v>
      </c>
      <c r="G56" s="96"/>
      <c r="H56" s="118">
        <f t="shared" si="3"/>
        <v>24</v>
      </c>
      <c r="I56" s="118">
        <f t="shared" si="3"/>
        <v>24</v>
      </c>
      <c r="J56" s="118">
        <f t="shared" si="3"/>
        <v>24</v>
      </c>
    </row>
    <row r="57" spans="1:10" ht="27" customHeight="1" x14ac:dyDescent="0.2">
      <c r="A57" s="105"/>
      <c r="B57" s="78" t="s">
        <v>222</v>
      </c>
      <c r="C57" s="93" t="s">
        <v>97</v>
      </c>
      <c r="D57" s="117" t="s">
        <v>57</v>
      </c>
      <c r="E57" s="117" t="s">
        <v>79</v>
      </c>
      <c r="F57" s="108" t="s">
        <v>223</v>
      </c>
      <c r="G57" s="96"/>
      <c r="H57" s="118">
        <f t="shared" si="3"/>
        <v>24</v>
      </c>
      <c r="I57" s="118">
        <f t="shared" si="3"/>
        <v>24</v>
      </c>
      <c r="J57" s="118">
        <f t="shared" si="3"/>
        <v>24</v>
      </c>
    </row>
    <row r="58" spans="1:10" ht="40.5" customHeight="1" x14ac:dyDescent="0.25">
      <c r="A58" s="131"/>
      <c r="B58" s="92" t="s">
        <v>224</v>
      </c>
      <c r="C58" s="93" t="s">
        <v>97</v>
      </c>
      <c r="D58" s="94" t="s">
        <v>221</v>
      </c>
      <c r="E58" s="94" t="s">
        <v>79</v>
      </c>
      <c r="F58" s="108" t="s">
        <v>225</v>
      </c>
      <c r="G58" s="96"/>
      <c r="H58" s="112">
        <f t="shared" si="3"/>
        <v>24</v>
      </c>
      <c r="I58" s="112">
        <f t="shared" si="3"/>
        <v>24</v>
      </c>
      <c r="J58" s="112">
        <f t="shared" si="3"/>
        <v>24</v>
      </c>
    </row>
    <row r="59" spans="1:10" ht="63.75" customHeight="1" x14ac:dyDescent="0.25">
      <c r="A59" s="131"/>
      <c r="B59" s="92" t="s">
        <v>226</v>
      </c>
      <c r="C59" s="111" t="s">
        <v>97</v>
      </c>
      <c r="D59" s="94" t="s">
        <v>221</v>
      </c>
      <c r="E59" s="94" t="s">
        <v>79</v>
      </c>
      <c r="F59" s="108" t="s">
        <v>225</v>
      </c>
      <c r="G59" s="96" t="s">
        <v>172</v>
      </c>
      <c r="H59" s="112">
        <v>24</v>
      </c>
      <c r="I59" s="115">
        <v>24</v>
      </c>
      <c r="J59" s="115">
        <v>24</v>
      </c>
    </row>
    <row r="60" spans="1:10" ht="25.5" customHeight="1" x14ac:dyDescent="0.25">
      <c r="A60" s="129">
        <v>4</v>
      </c>
      <c r="B60" s="99" t="s">
        <v>227</v>
      </c>
      <c r="C60" s="100" t="s">
        <v>97</v>
      </c>
      <c r="D60" s="101" t="s">
        <v>164</v>
      </c>
      <c r="E60" s="101"/>
      <c r="F60" s="102"/>
      <c r="G60" s="103"/>
      <c r="H60" s="133">
        <f>H65</f>
        <v>1180.22</v>
      </c>
      <c r="I60" s="133">
        <f>I65</f>
        <v>1231.42</v>
      </c>
      <c r="J60" s="133">
        <f>J65</f>
        <v>1341.8</v>
      </c>
    </row>
    <row r="61" spans="1:10" ht="27" customHeight="1" x14ac:dyDescent="0.25">
      <c r="A61" s="127" t="s">
        <v>228</v>
      </c>
      <c r="B61" s="92" t="s">
        <v>229</v>
      </c>
      <c r="C61" s="111" t="s">
        <v>97</v>
      </c>
      <c r="D61" s="94" t="s">
        <v>164</v>
      </c>
      <c r="E61" s="94" t="s">
        <v>230</v>
      </c>
      <c r="F61" s="108"/>
      <c r="G61" s="96"/>
      <c r="H61" s="112">
        <f t="shared" ref="H61:J64" si="4">H62</f>
        <v>1180.22</v>
      </c>
      <c r="I61" s="112">
        <f t="shared" si="4"/>
        <v>1231.42</v>
      </c>
      <c r="J61" s="112">
        <f t="shared" si="4"/>
        <v>1341.8</v>
      </c>
    </row>
    <row r="62" spans="1:10" ht="24.75" customHeight="1" x14ac:dyDescent="0.2">
      <c r="A62" s="105"/>
      <c r="B62" s="116" t="s">
        <v>155</v>
      </c>
      <c r="C62" s="93" t="s">
        <v>97</v>
      </c>
      <c r="D62" s="117" t="s">
        <v>164</v>
      </c>
      <c r="E62" s="117" t="s">
        <v>164</v>
      </c>
      <c r="F62" s="108" t="s">
        <v>28</v>
      </c>
      <c r="G62" s="96"/>
      <c r="H62" s="118">
        <f t="shared" si="4"/>
        <v>1180.22</v>
      </c>
      <c r="I62" s="118">
        <f t="shared" si="4"/>
        <v>1231.42</v>
      </c>
      <c r="J62" s="118">
        <f t="shared" si="4"/>
        <v>1341.8</v>
      </c>
    </row>
    <row r="63" spans="1:10" ht="25.5" customHeight="1" x14ac:dyDescent="0.2">
      <c r="A63" s="105"/>
      <c r="B63" s="128" t="s">
        <v>231</v>
      </c>
      <c r="C63" s="93" t="s">
        <v>97</v>
      </c>
      <c r="D63" s="117" t="s">
        <v>164</v>
      </c>
      <c r="E63" s="117" t="s">
        <v>164</v>
      </c>
      <c r="F63" s="108" t="s">
        <v>232</v>
      </c>
      <c r="G63" s="96"/>
      <c r="H63" s="118">
        <f t="shared" si="4"/>
        <v>1180.22</v>
      </c>
      <c r="I63" s="118">
        <f t="shared" si="4"/>
        <v>1231.42</v>
      </c>
      <c r="J63" s="118">
        <f t="shared" si="4"/>
        <v>1341.8</v>
      </c>
    </row>
    <row r="64" spans="1:10" ht="31.5" customHeight="1" x14ac:dyDescent="0.25">
      <c r="A64" s="127"/>
      <c r="B64" s="92" t="s">
        <v>233</v>
      </c>
      <c r="C64" s="111" t="s">
        <v>97</v>
      </c>
      <c r="D64" s="94" t="s">
        <v>164</v>
      </c>
      <c r="E64" s="94" t="s">
        <v>230</v>
      </c>
      <c r="F64" s="108" t="s">
        <v>234</v>
      </c>
      <c r="G64" s="96"/>
      <c r="H64" s="112">
        <f t="shared" si="4"/>
        <v>1180.22</v>
      </c>
      <c r="I64" s="112">
        <f t="shared" si="4"/>
        <v>1231.42</v>
      </c>
      <c r="J64" s="112">
        <f t="shared" si="4"/>
        <v>1341.8</v>
      </c>
    </row>
    <row r="65" spans="1:11" ht="51" customHeight="1" x14ac:dyDescent="0.25">
      <c r="A65" s="127"/>
      <c r="B65" s="92" t="s">
        <v>235</v>
      </c>
      <c r="C65" s="111" t="s">
        <v>97</v>
      </c>
      <c r="D65" s="94" t="s">
        <v>164</v>
      </c>
      <c r="E65" s="94" t="s">
        <v>230</v>
      </c>
      <c r="F65" s="108" t="s">
        <v>234</v>
      </c>
      <c r="G65" s="96" t="s">
        <v>172</v>
      </c>
      <c r="H65" s="112">
        <v>1180.22</v>
      </c>
      <c r="I65" s="115">
        <v>1231.42</v>
      </c>
      <c r="J65" s="115">
        <v>1341.8</v>
      </c>
    </row>
    <row r="66" spans="1:11" ht="33" customHeight="1" x14ac:dyDescent="0.25">
      <c r="A66" s="134" t="s">
        <v>236</v>
      </c>
      <c r="B66" s="135" t="s">
        <v>237</v>
      </c>
      <c r="C66" s="100" t="s">
        <v>97</v>
      </c>
      <c r="D66" s="101" t="s">
        <v>71</v>
      </c>
      <c r="E66" s="101"/>
      <c r="F66" s="136"/>
      <c r="G66" s="103"/>
      <c r="H66" s="133">
        <f>H67</f>
        <v>7107.82</v>
      </c>
      <c r="I66" s="133">
        <f>I67</f>
        <v>3442.3599999999997</v>
      </c>
      <c r="J66" s="133">
        <f>J67</f>
        <v>672.97</v>
      </c>
    </row>
    <row r="67" spans="1:11" ht="25.5" customHeight="1" x14ac:dyDescent="0.25">
      <c r="A67" s="127" t="s">
        <v>238</v>
      </c>
      <c r="B67" s="92" t="s">
        <v>239</v>
      </c>
      <c r="C67" s="111" t="s">
        <v>97</v>
      </c>
      <c r="D67" s="94" t="s">
        <v>71</v>
      </c>
      <c r="E67" s="94" t="s">
        <v>57</v>
      </c>
      <c r="F67" s="95"/>
      <c r="G67" s="96"/>
      <c r="H67" s="112">
        <f>H68+H76</f>
        <v>7107.82</v>
      </c>
      <c r="I67" s="112">
        <f>I68+I76</f>
        <v>3442.3599999999997</v>
      </c>
      <c r="J67" s="112">
        <f>J68+J76</f>
        <v>672.97</v>
      </c>
    </row>
    <row r="68" spans="1:11" ht="25.5" customHeight="1" x14ac:dyDescent="0.2">
      <c r="A68" s="105"/>
      <c r="B68" s="116" t="s">
        <v>155</v>
      </c>
      <c r="C68" s="93" t="s">
        <v>97</v>
      </c>
      <c r="D68" s="117" t="s">
        <v>71</v>
      </c>
      <c r="E68" s="117" t="s">
        <v>57</v>
      </c>
      <c r="F68" s="108" t="s">
        <v>28</v>
      </c>
      <c r="G68" s="96"/>
      <c r="H68" s="118">
        <f>H69</f>
        <v>6752.3099999999995</v>
      </c>
      <c r="I68" s="118">
        <f>I69</f>
        <v>3115.89</v>
      </c>
      <c r="J68" s="118">
        <f>J69</f>
        <v>672.97</v>
      </c>
    </row>
    <row r="69" spans="1:11" ht="25.5" customHeight="1" x14ac:dyDescent="0.2">
      <c r="A69" s="105"/>
      <c r="B69" s="128" t="s">
        <v>240</v>
      </c>
      <c r="C69" s="93" t="s">
        <v>97</v>
      </c>
      <c r="D69" s="117" t="s">
        <v>71</v>
      </c>
      <c r="E69" s="117" t="s">
        <v>57</v>
      </c>
      <c r="F69" s="108" t="s">
        <v>241</v>
      </c>
      <c r="G69" s="96"/>
      <c r="H69" s="118">
        <f>H71+H72+H70+H74+H75+H73</f>
        <v>6752.3099999999995</v>
      </c>
      <c r="I69" s="118">
        <f>I71+I72+I70+I74+I75+I73</f>
        <v>3115.89</v>
      </c>
      <c r="J69" s="118">
        <f>J71+J72+J70+J74+J75+J73</f>
        <v>672.97</v>
      </c>
    </row>
    <row r="70" spans="1:11" ht="44.25" customHeight="1" x14ac:dyDescent="0.25">
      <c r="A70" s="131"/>
      <c r="B70" s="92" t="s">
        <v>242</v>
      </c>
      <c r="C70" s="93" t="s">
        <v>97</v>
      </c>
      <c r="D70" s="94" t="s">
        <v>71</v>
      </c>
      <c r="E70" s="94" t="s">
        <v>57</v>
      </c>
      <c r="F70" s="108" t="s">
        <v>243</v>
      </c>
      <c r="G70" s="96" t="s">
        <v>172</v>
      </c>
      <c r="H70" s="112">
        <f>184-8</f>
        <v>176</v>
      </c>
      <c r="I70" s="119">
        <v>284</v>
      </c>
      <c r="J70" s="119">
        <v>284</v>
      </c>
    </row>
    <row r="71" spans="1:11" ht="41.25" customHeight="1" x14ac:dyDescent="0.25">
      <c r="A71" s="131"/>
      <c r="B71" s="92" t="s">
        <v>244</v>
      </c>
      <c r="C71" s="93" t="s">
        <v>97</v>
      </c>
      <c r="D71" s="94" t="s">
        <v>71</v>
      </c>
      <c r="E71" s="94" t="s">
        <v>57</v>
      </c>
      <c r="F71" s="108" t="s">
        <v>243</v>
      </c>
      <c r="G71" s="96" t="s">
        <v>202</v>
      </c>
      <c r="H71" s="112">
        <f>200+8</f>
        <v>208</v>
      </c>
      <c r="I71" s="119">
        <v>300</v>
      </c>
      <c r="J71" s="119">
        <v>300</v>
      </c>
    </row>
    <row r="72" spans="1:11" ht="48.75" x14ac:dyDescent="0.25">
      <c r="A72" s="127"/>
      <c r="B72" s="92" t="s">
        <v>245</v>
      </c>
      <c r="C72" s="111" t="s">
        <v>97</v>
      </c>
      <c r="D72" s="94" t="s">
        <v>71</v>
      </c>
      <c r="E72" s="94" t="s">
        <v>57</v>
      </c>
      <c r="F72" s="108" t="s">
        <v>246</v>
      </c>
      <c r="G72" s="96" t="s">
        <v>172</v>
      </c>
      <c r="H72" s="112">
        <v>56.38</v>
      </c>
      <c r="I72" s="137">
        <f>2781.89-250</f>
        <v>2531.89</v>
      </c>
      <c r="J72" s="138">
        <f>598.97-510</f>
        <v>88.970000000000027</v>
      </c>
    </row>
    <row r="73" spans="1:11" ht="36" customHeight="1" x14ac:dyDescent="0.25">
      <c r="A73" s="127"/>
      <c r="B73" s="106" t="s">
        <v>247</v>
      </c>
      <c r="C73" s="111" t="s">
        <v>97</v>
      </c>
      <c r="D73" s="94" t="s">
        <v>71</v>
      </c>
      <c r="E73" s="94" t="s">
        <v>57</v>
      </c>
      <c r="F73" s="95" t="s">
        <v>248</v>
      </c>
      <c r="G73" s="96" t="s">
        <v>172</v>
      </c>
      <c r="H73" s="112">
        <v>1272.99</v>
      </c>
      <c r="I73" s="137"/>
      <c r="J73" s="138"/>
      <c r="K73" s="78">
        <v>1272.99</v>
      </c>
    </row>
    <row r="74" spans="1:11" ht="41.25" customHeight="1" x14ac:dyDescent="0.25">
      <c r="A74" s="127"/>
      <c r="B74" s="106" t="s">
        <v>247</v>
      </c>
      <c r="C74" s="111" t="s">
        <v>97</v>
      </c>
      <c r="D74" s="94" t="s">
        <v>71</v>
      </c>
      <c r="E74" s="94" t="s">
        <v>57</v>
      </c>
      <c r="F74" s="95" t="s">
        <v>249</v>
      </c>
      <c r="G74" s="96" t="s">
        <v>172</v>
      </c>
      <c r="H74" s="112">
        <v>1909.21</v>
      </c>
      <c r="I74" s="119">
        <v>0</v>
      </c>
      <c r="J74" s="119">
        <v>0</v>
      </c>
      <c r="K74" s="78">
        <v>1909.21</v>
      </c>
    </row>
    <row r="75" spans="1:11" ht="61.5" customHeight="1" x14ac:dyDescent="0.25">
      <c r="A75" s="127"/>
      <c r="B75" s="106" t="s">
        <v>250</v>
      </c>
      <c r="C75" s="111" t="s">
        <v>97</v>
      </c>
      <c r="D75" s="94" t="s">
        <v>71</v>
      </c>
      <c r="E75" s="94" t="s">
        <v>57</v>
      </c>
      <c r="F75" s="95" t="s">
        <v>251</v>
      </c>
      <c r="G75" s="96" t="s">
        <v>172</v>
      </c>
      <c r="H75" s="112">
        <f>83.19+1200+1846.54</f>
        <v>3129.73</v>
      </c>
      <c r="I75" s="119">
        <v>0</v>
      </c>
      <c r="J75" s="119">
        <v>0</v>
      </c>
      <c r="K75" s="78">
        <v>1846.54</v>
      </c>
    </row>
    <row r="76" spans="1:11" ht="70.5" customHeight="1" x14ac:dyDescent="0.2">
      <c r="A76" s="105"/>
      <c r="B76" s="116" t="s">
        <v>252</v>
      </c>
      <c r="C76" s="93" t="s">
        <v>97</v>
      </c>
      <c r="D76" s="117" t="s">
        <v>71</v>
      </c>
      <c r="E76" s="117" t="s">
        <v>57</v>
      </c>
      <c r="F76" s="108" t="s">
        <v>27</v>
      </c>
      <c r="G76" s="96"/>
      <c r="H76" s="118">
        <f t="shared" ref="H76:J78" si="5">H77</f>
        <v>355.51</v>
      </c>
      <c r="I76" s="118">
        <f t="shared" si="5"/>
        <v>326.47000000000003</v>
      </c>
      <c r="J76" s="118">
        <f t="shared" si="5"/>
        <v>0</v>
      </c>
    </row>
    <row r="77" spans="1:11" ht="23.25" customHeight="1" x14ac:dyDescent="0.2">
      <c r="A77" s="105"/>
      <c r="B77" s="139" t="s">
        <v>253</v>
      </c>
      <c r="C77" s="93" t="s">
        <v>97</v>
      </c>
      <c r="D77" s="117" t="s">
        <v>71</v>
      </c>
      <c r="E77" s="117" t="s">
        <v>57</v>
      </c>
      <c r="F77" s="108" t="s">
        <v>254</v>
      </c>
      <c r="G77" s="96"/>
      <c r="H77" s="118">
        <f t="shared" si="5"/>
        <v>355.51</v>
      </c>
      <c r="I77" s="118">
        <f t="shared" si="5"/>
        <v>326.47000000000003</v>
      </c>
      <c r="J77" s="118">
        <f t="shared" si="5"/>
        <v>0</v>
      </c>
    </row>
    <row r="78" spans="1:11" ht="65.25" customHeight="1" x14ac:dyDescent="0.2">
      <c r="A78" s="105"/>
      <c r="B78" s="140" t="s">
        <v>255</v>
      </c>
      <c r="C78" s="111" t="s">
        <v>97</v>
      </c>
      <c r="D78" s="94" t="s">
        <v>71</v>
      </c>
      <c r="E78" s="94" t="s">
        <v>57</v>
      </c>
      <c r="F78" s="95" t="s">
        <v>256</v>
      </c>
      <c r="G78" s="96"/>
      <c r="H78" s="118">
        <f t="shared" si="5"/>
        <v>355.51</v>
      </c>
      <c r="I78" s="118">
        <f t="shared" si="5"/>
        <v>326.47000000000003</v>
      </c>
      <c r="J78" s="118">
        <f t="shared" si="5"/>
        <v>0</v>
      </c>
    </row>
    <row r="79" spans="1:11" ht="98.25" customHeight="1" x14ac:dyDescent="0.25">
      <c r="A79" s="127"/>
      <c r="B79" s="92" t="s">
        <v>257</v>
      </c>
      <c r="C79" s="111" t="s">
        <v>97</v>
      </c>
      <c r="D79" s="94" t="s">
        <v>71</v>
      </c>
      <c r="E79" s="94" t="s">
        <v>57</v>
      </c>
      <c r="F79" s="95" t="s">
        <v>258</v>
      </c>
      <c r="G79" s="96" t="s">
        <v>172</v>
      </c>
      <c r="H79" s="112">
        <f>339.53-4.14+20.12</f>
        <v>355.51</v>
      </c>
      <c r="I79" s="138">
        <v>326.47000000000003</v>
      </c>
      <c r="J79" s="138">
        <v>0</v>
      </c>
      <c r="K79" s="78">
        <f>-4.14+20.12</f>
        <v>15.98</v>
      </c>
    </row>
    <row r="80" spans="1:11" ht="29.25" customHeight="1" x14ac:dyDescent="0.25">
      <c r="A80" s="134" t="s">
        <v>259</v>
      </c>
      <c r="B80" s="99" t="s">
        <v>260</v>
      </c>
      <c r="C80" s="100" t="s">
        <v>97</v>
      </c>
      <c r="D80" s="101" t="s">
        <v>138</v>
      </c>
      <c r="E80" s="101"/>
      <c r="F80" s="136"/>
      <c r="G80" s="103"/>
      <c r="H80" s="133">
        <f>H84</f>
        <v>15</v>
      </c>
      <c r="I80" s="133">
        <f>I84</f>
        <v>15</v>
      </c>
      <c r="J80" s="133">
        <f>J84</f>
        <v>15</v>
      </c>
    </row>
    <row r="81" spans="1:11" ht="29.25" customHeight="1" x14ac:dyDescent="0.25">
      <c r="A81" s="127"/>
      <c r="B81" s="92" t="s">
        <v>261</v>
      </c>
      <c r="C81" s="111" t="s">
        <v>97</v>
      </c>
      <c r="D81" s="94" t="s">
        <v>138</v>
      </c>
      <c r="E81" s="94" t="s">
        <v>138</v>
      </c>
      <c r="F81" s="95"/>
      <c r="G81" s="96"/>
      <c r="H81" s="112">
        <f t="shared" ref="H81:J83" si="6">H82</f>
        <v>15</v>
      </c>
      <c r="I81" s="112">
        <f t="shared" si="6"/>
        <v>15</v>
      </c>
      <c r="J81" s="112">
        <f t="shared" si="6"/>
        <v>15</v>
      </c>
    </row>
    <row r="82" spans="1:11" ht="26.25" customHeight="1" x14ac:dyDescent="0.2">
      <c r="A82" s="105"/>
      <c r="B82" s="116" t="s">
        <v>155</v>
      </c>
      <c r="C82" s="93" t="s">
        <v>97</v>
      </c>
      <c r="D82" s="117" t="s">
        <v>138</v>
      </c>
      <c r="E82" s="117" t="s">
        <v>138</v>
      </c>
      <c r="F82" s="108" t="s">
        <v>28</v>
      </c>
      <c r="G82" s="96"/>
      <c r="H82" s="118">
        <f t="shared" si="6"/>
        <v>15</v>
      </c>
      <c r="I82" s="118">
        <f t="shared" si="6"/>
        <v>15</v>
      </c>
      <c r="J82" s="118">
        <f t="shared" si="6"/>
        <v>15</v>
      </c>
    </row>
    <row r="83" spans="1:11" ht="24.75" customHeight="1" x14ac:dyDescent="0.25">
      <c r="A83" s="105"/>
      <c r="B83" s="92" t="s">
        <v>261</v>
      </c>
      <c r="C83" s="93" t="s">
        <v>97</v>
      </c>
      <c r="D83" s="117" t="s">
        <v>138</v>
      </c>
      <c r="E83" s="117" t="s">
        <v>138</v>
      </c>
      <c r="F83" s="108" t="s">
        <v>262</v>
      </c>
      <c r="G83" s="96"/>
      <c r="H83" s="115">
        <f t="shared" si="6"/>
        <v>15</v>
      </c>
      <c r="I83" s="115">
        <f t="shared" si="6"/>
        <v>15</v>
      </c>
      <c r="J83" s="115">
        <f t="shared" si="6"/>
        <v>15</v>
      </c>
    </row>
    <row r="84" spans="1:11" ht="52.5" customHeight="1" x14ac:dyDescent="0.25">
      <c r="A84" s="127"/>
      <c r="B84" s="92" t="s">
        <v>263</v>
      </c>
      <c r="C84" s="111" t="s">
        <v>97</v>
      </c>
      <c r="D84" s="94" t="s">
        <v>138</v>
      </c>
      <c r="E84" s="94" t="s">
        <v>138</v>
      </c>
      <c r="F84" s="108" t="s">
        <v>264</v>
      </c>
      <c r="G84" s="96" t="s">
        <v>172</v>
      </c>
      <c r="H84" s="112">
        <v>15</v>
      </c>
      <c r="I84" s="119">
        <v>15</v>
      </c>
      <c r="J84" s="119">
        <v>15</v>
      </c>
    </row>
    <row r="85" spans="1:11" ht="24.75" customHeight="1" x14ac:dyDescent="0.25">
      <c r="A85" s="129" t="s">
        <v>265</v>
      </c>
      <c r="B85" s="141" t="s">
        <v>266</v>
      </c>
      <c r="C85" s="100" t="s">
        <v>97</v>
      </c>
      <c r="D85" s="142" t="s">
        <v>267</v>
      </c>
      <c r="E85" s="142"/>
      <c r="F85" s="143"/>
      <c r="G85" s="103"/>
      <c r="H85" s="133">
        <f>H87</f>
        <v>2732.41</v>
      </c>
      <c r="I85" s="133">
        <f>I87</f>
        <v>2600</v>
      </c>
      <c r="J85" s="133">
        <f>J87</f>
        <v>2600</v>
      </c>
    </row>
    <row r="86" spans="1:11" ht="32.25" customHeight="1" x14ac:dyDescent="0.2">
      <c r="A86" s="105"/>
      <c r="B86" s="116" t="s">
        <v>155</v>
      </c>
      <c r="C86" s="93" t="s">
        <v>97</v>
      </c>
      <c r="D86" s="117" t="s">
        <v>268</v>
      </c>
      <c r="E86" s="117" t="s">
        <v>27</v>
      </c>
      <c r="F86" s="108" t="s">
        <v>28</v>
      </c>
      <c r="G86" s="96"/>
      <c r="H86" s="118">
        <f>H87</f>
        <v>2732.41</v>
      </c>
      <c r="I86" s="118">
        <f>I87</f>
        <v>2600</v>
      </c>
      <c r="J86" s="118">
        <f>J87</f>
        <v>2600</v>
      </c>
    </row>
    <row r="87" spans="1:11" ht="25.5" customHeight="1" x14ac:dyDescent="0.25">
      <c r="A87" s="105"/>
      <c r="B87" s="128" t="s">
        <v>269</v>
      </c>
      <c r="C87" s="93" t="s">
        <v>97</v>
      </c>
      <c r="D87" s="117" t="s">
        <v>268</v>
      </c>
      <c r="E87" s="117" t="s">
        <v>27</v>
      </c>
      <c r="F87" s="108" t="s">
        <v>270</v>
      </c>
      <c r="G87" s="96"/>
      <c r="H87" s="115">
        <f>H88+H89+H90</f>
        <v>2732.41</v>
      </c>
      <c r="I87" s="115">
        <f>I88+I89+I90</f>
        <v>2600</v>
      </c>
      <c r="J87" s="115">
        <f>J88+J89+J90</f>
        <v>2600</v>
      </c>
    </row>
    <row r="88" spans="1:11" ht="75" customHeight="1" x14ac:dyDescent="0.25">
      <c r="A88" s="131"/>
      <c r="B88" s="92" t="s">
        <v>271</v>
      </c>
      <c r="C88" s="93" t="s">
        <v>97</v>
      </c>
      <c r="D88" s="94" t="s">
        <v>268</v>
      </c>
      <c r="E88" s="94" t="s">
        <v>27</v>
      </c>
      <c r="F88" s="108" t="s">
        <v>272</v>
      </c>
      <c r="G88" s="96" t="s">
        <v>273</v>
      </c>
      <c r="H88" s="112">
        <f>2600-33.11</f>
        <v>2566.89</v>
      </c>
      <c r="I88" s="119">
        <v>2600</v>
      </c>
      <c r="J88" s="119">
        <v>2600</v>
      </c>
      <c r="K88" s="78">
        <v>-33.11</v>
      </c>
    </row>
    <row r="89" spans="1:11" ht="66.75" customHeight="1" x14ac:dyDescent="0.25">
      <c r="A89" s="131"/>
      <c r="B89" s="92" t="s">
        <v>274</v>
      </c>
      <c r="C89" s="93" t="s">
        <v>97</v>
      </c>
      <c r="D89" s="94" t="s">
        <v>268</v>
      </c>
      <c r="E89" s="94" t="s">
        <v>27</v>
      </c>
      <c r="F89" s="108" t="s">
        <v>275</v>
      </c>
      <c r="G89" s="96" t="s">
        <v>273</v>
      </c>
      <c r="H89" s="112">
        <v>132.41</v>
      </c>
      <c r="I89" s="119">
        <v>0</v>
      </c>
      <c r="J89" s="119">
        <v>0</v>
      </c>
      <c r="K89" s="78">
        <v>132.41</v>
      </c>
    </row>
    <row r="90" spans="1:11" ht="63" customHeight="1" x14ac:dyDescent="0.25">
      <c r="A90" s="131"/>
      <c r="B90" s="92" t="s">
        <v>276</v>
      </c>
      <c r="C90" s="93" t="s">
        <v>97</v>
      </c>
      <c r="D90" s="94" t="s">
        <v>268</v>
      </c>
      <c r="E90" s="94" t="s">
        <v>27</v>
      </c>
      <c r="F90" s="108" t="s">
        <v>277</v>
      </c>
      <c r="G90" s="96" t="s">
        <v>273</v>
      </c>
      <c r="H90" s="112">
        <v>33.11</v>
      </c>
      <c r="I90" s="119">
        <v>0</v>
      </c>
      <c r="J90" s="119">
        <v>0</v>
      </c>
      <c r="K90" s="78">
        <v>33.11</v>
      </c>
    </row>
    <row r="91" spans="1:11" ht="25.5" customHeight="1" x14ac:dyDescent="0.25">
      <c r="A91" s="129" t="s">
        <v>278</v>
      </c>
      <c r="B91" s="99" t="s">
        <v>279</v>
      </c>
      <c r="C91" s="100" t="s">
        <v>97</v>
      </c>
      <c r="D91" s="101" t="s">
        <v>79</v>
      </c>
      <c r="E91" s="101"/>
      <c r="F91" s="136"/>
      <c r="G91" s="103"/>
      <c r="H91" s="133">
        <f>H95</f>
        <v>4</v>
      </c>
      <c r="I91" s="133">
        <f>I95</f>
        <v>4</v>
      </c>
      <c r="J91" s="133">
        <f>J95</f>
        <v>4</v>
      </c>
    </row>
    <row r="92" spans="1:11" ht="25.5" customHeight="1" x14ac:dyDescent="0.25">
      <c r="A92" s="131"/>
      <c r="B92" s="92" t="s">
        <v>280</v>
      </c>
      <c r="C92" s="93" t="s">
        <v>97</v>
      </c>
      <c r="D92" s="94" t="s">
        <v>79</v>
      </c>
      <c r="E92" s="94" t="s">
        <v>57</v>
      </c>
      <c r="F92" s="95"/>
      <c r="G92" s="96"/>
      <c r="H92" s="112">
        <f t="shared" ref="H92:J94" si="7">H93</f>
        <v>4</v>
      </c>
      <c r="I92" s="112">
        <f t="shared" si="7"/>
        <v>4</v>
      </c>
      <c r="J92" s="112">
        <f t="shared" si="7"/>
        <v>4</v>
      </c>
    </row>
    <row r="93" spans="1:11" ht="33.75" customHeight="1" x14ac:dyDescent="0.2">
      <c r="A93" s="105"/>
      <c r="B93" s="116" t="s">
        <v>155</v>
      </c>
      <c r="C93" s="93" t="s">
        <v>97</v>
      </c>
      <c r="D93" s="117" t="s">
        <v>79</v>
      </c>
      <c r="E93" s="117" t="s">
        <v>57</v>
      </c>
      <c r="F93" s="108" t="s">
        <v>28</v>
      </c>
      <c r="G93" s="96"/>
      <c r="H93" s="118">
        <f t="shared" si="7"/>
        <v>4</v>
      </c>
      <c r="I93" s="118">
        <f t="shared" si="7"/>
        <v>4</v>
      </c>
      <c r="J93" s="118">
        <f t="shared" si="7"/>
        <v>4</v>
      </c>
    </row>
    <row r="94" spans="1:11" ht="27.75" customHeight="1" x14ac:dyDescent="0.2">
      <c r="A94" s="105"/>
      <c r="B94" s="128" t="s">
        <v>281</v>
      </c>
      <c r="C94" s="93" t="s">
        <v>97</v>
      </c>
      <c r="D94" s="117" t="s">
        <v>79</v>
      </c>
      <c r="E94" s="117" t="s">
        <v>57</v>
      </c>
      <c r="F94" s="108" t="s">
        <v>282</v>
      </c>
      <c r="G94" s="96"/>
      <c r="H94" s="118">
        <f t="shared" si="7"/>
        <v>4</v>
      </c>
      <c r="I94" s="118">
        <f t="shared" si="7"/>
        <v>4</v>
      </c>
      <c r="J94" s="118">
        <f t="shared" si="7"/>
        <v>4</v>
      </c>
    </row>
    <row r="95" spans="1:11" ht="64.5" customHeight="1" x14ac:dyDescent="0.25">
      <c r="A95" s="131"/>
      <c r="B95" s="92" t="s">
        <v>283</v>
      </c>
      <c r="C95" s="93" t="s">
        <v>97</v>
      </c>
      <c r="D95" s="94" t="s">
        <v>79</v>
      </c>
      <c r="E95" s="94" t="s">
        <v>57</v>
      </c>
      <c r="F95" s="108" t="s">
        <v>284</v>
      </c>
      <c r="G95" s="96" t="s">
        <v>285</v>
      </c>
      <c r="H95" s="112">
        <v>4</v>
      </c>
      <c r="I95" s="119">
        <v>4</v>
      </c>
      <c r="J95" s="119">
        <v>4</v>
      </c>
    </row>
    <row r="96" spans="1:11" ht="24" customHeight="1" x14ac:dyDescent="0.25">
      <c r="A96" s="134" t="s">
        <v>286</v>
      </c>
      <c r="B96" s="99" t="s">
        <v>287</v>
      </c>
      <c r="C96" s="100" t="s">
        <v>97</v>
      </c>
      <c r="D96" s="101" t="s">
        <v>98</v>
      </c>
      <c r="E96" s="101"/>
      <c r="F96" s="136"/>
      <c r="G96" s="103"/>
      <c r="H96" s="133">
        <f>H100</f>
        <v>10</v>
      </c>
      <c r="I96" s="133">
        <f>I100</f>
        <v>15</v>
      </c>
      <c r="J96" s="133">
        <f>J100</f>
        <v>15</v>
      </c>
    </row>
    <row r="97" spans="1:11" ht="24" customHeight="1" x14ac:dyDescent="0.25">
      <c r="A97" s="131"/>
      <c r="B97" s="92" t="s">
        <v>288</v>
      </c>
      <c r="C97" s="93" t="s">
        <v>97</v>
      </c>
      <c r="D97" s="94" t="s">
        <v>98</v>
      </c>
      <c r="E97" s="94" t="s">
        <v>28</v>
      </c>
      <c r="F97" s="95"/>
      <c r="G97" s="96"/>
      <c r="H97" s="112">
        <f t="shared" ref="H97:J99" si="8">H98</f>
        <v>10</v>
      </c>
      <c r="I97" s="112">
        <f t="shared" si="8"/>
        <v>15</v>
      </c>
      <c r="J97" s="112">
        <f t="shared" si="8"/>
        <v>15</v>
      </c>
    </row>
    <row r="98" spans="1:11" ht="28.5" customHeight="1" x14ac:dyDescent="0.2">
      <c r="A98" s="105"/>
      <c r="B98" s="116" t="s">
        <v>155</v>
      </c>
      <c r="C98" s="93" t="s">
        <v>97</v>
      </c>
      <c r="D98" s="117" t="s">
        <v>98</v>
      </c>
      <c r="E98" s="117" t="s">
        <v>28</v>
      </c>
      <c r="F98" s="108" t="s">
        <v>28</v>
      </c>
      <c r="G98" s="96"/>
      <c r="H98" s="118">
        <f t="shared" si="8"/>
        <v>10</v>
      </c>
      <c r="I98" s="118">
        <f t="shared" si="8"/>
        <v>15</v>
      </c>
      <c r="J98" s="118">
        <f t="shared" si="8"/>
        <v>15</v>
      </c>
    </row>
    <row r="99" spans="1:11" ht="23.25" customHeight="1" x14ac:dyDescent="0.2">
      <c r="A99" s="105"/>
      <c r="B99" s="128" t="s">
        <v>289</v>
      </c>
      <c r="C99" s="93" t="s">
        <v>97</v>
      </c>
      <c r="D99" s="117" t="s">
        <v>98</v>
      </c>
      <c r="E99" s="117" t="s">
        <v>28</v>
      </c>
      <c r="F99" s="108" t="s">
        <v>290</v>
      </c>
      <c r="G99" s="96"/>
      <c r="H99" s="118">
        <f t="shared" si="8"/>
        <v>10</v>
      </c>
      <c r="I99" s="118">
        <f t="shared" si="8"/>
        <v>15</v>
      </c>
      <c r="J99" s="118">
        <f t="shared" si="8"/>
        <v>15</v>
      </c>
    </row>
    <row r="100" spans="1:11" ht="54" customHeight="1" x14ac:dyDescent="0.25">
      <c r="A100" s="131"/>
      <c r="B100" s="92" t="s">
        <v>291</v>
      </c>
      <c r="C100" s="93" t="s">
        <v>97</v>
      </c>
      <c r="D100" s="94" t="s">
        <v>98</v>
      </c>
      <c r="E100" s="94" t="s">
        <v>28</v>
      </c>
      <c r="F100" s="108" t="s">
        <v>292</v>
      </c>
      <c r="G100" s="96" t="s">
        <v>172</v>
      </c>
      <c r="H100" s="112">
        <v>10</v>
      </c>
      <c r="I100" s="112">
        <v>15</v>
      </c>
      <c r="J100" s="112">
        <v>15</v>
      </c>
    </row>
    <row r="101" spans="1:11" ht="32.25" customHeight="1" x14ac:dyDescent="0.25">
      <c r="A101" s="131"/>
      <c r="B101" s="144" t="s">
        <v>293</v>
      </c>
      <c r="C101" s="145" t="s">
        <v>97</v>
      </c>
      <c r="D101" s="146"/>
      <c r="E101" s="146"/>
      <c r="F101" s="147"/>
      <c r="G101" s="148"/>
      <c r="H101" s="149">
        <f>H8+H45+H54+H60+H66+H80+H85+H91+H96</f>
        <v>17245.04</v>
      </c>
      <c r="I101" s="149">
        <f>I8+I45+I54+I60+I66+I80+I85+I91+I96</f>
        <v>12772.580000000002</v>
      </c>
      <c r="J101" s="149">
        <f>J8+J45+J54+J60+J66+J80+J85+J91+J96</f>
        <v>10131.070000000002</v>
      </c>
      <c r="K101" s="78">
        <f>SUM(K7:K100)</f>
        <v>5690.32</v>
      </c>
    </row>
    <row r="102" spans="1:11" ht="9.75" customHeight="1" x14ac:dyDescent="0.2"/>
    <row r="103" spans="1:11" ht="21" customHeight="1" x14ac:dyDescent="0.2">
      <c r="F103" s="80" t="s">
        <v>294</v>
      </c>
      <c r="I103" s="78">
        <v>250</v>
      </c>
      <c r="J103" s="78">
        <v>510</v>
      </c>
    </row>
    <row r="104" spans="1:11" x14ac:dyDescent="0.2">
      <c r="F104" s="80" t="s">
        <v>295</v>
      </c>
      <c r="I104" s="150">
        <f>I101+I103</f>
        <v>13022.580000000002</v>
      </c>
      <c r="J104" s="150">
        <f>J101+J103</f>
        <v>10641.070000000002</v>
      </c>
    </row>
  </sheetData>
  <mergeCells count="4">
    <mergeCell ref="F1:J1"/>
    <mergeCell ref="F2:J2"/>
    <mergeCell ref="A3:G3"/>
    <mergeCell ref="A4:G4"/>
  </mergeCells>
  <printOptions gridLines="1"/>
  <pageMargins left="0.47222222222222199" right="0.196527777777778" top="3.9583333333333297E-2" bottom="0.196527777777778" header="0.51180555555555496" footer="0.51180555555555496"/>
  <pageSetup paperSize="9" scale="93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0"/>
  <sheetViews>
    <sheetView view="pageBreakPreview" topLeftCell="A82" zoomScale="60" zoomScaleNormal="100" workbookViewId="0">
      <selection activeCell="G7" sqref="G7:G100"/>
    </sheetView>
  </sheetViews>
  <sheetFormatPr defaultColWidth="8.85546875" defaultRowHeight="12.75" x14ac:dyDescent="0.2"/>
  <cols>
    <col min="1" max="1" width="3.7109375" style="151" customWidth="1"/>
    <col min="2" max="2" width="34" style="79" customWidth="1"/>
    <col min="3" max="3" width="2.85546875" style="1" customWidth="1"/>
    <col min="4" max="4" width="4.85546875" style="1" customWidth="1"/>
    <col min="5" max="5" width="12.5703125" style="1" customWidth="1"/>
    <col min="6" max="6" width="6.7109375" style="1" customWidth="1"/>
    <col min="7" max="9" width="12.28515625" style="1" customWidth="1"/>
    <col min="10" max="257" width="8.85546875" style="1"/>
  </cols>
  <sheetData>
    <row r="1" spans="1:9" x14ac:dyDescent="0.2">
      <c r="F1" s="225" t="s">
        <v>296</v>
      </c>
      <c r="G1" s="225"/>
      <c r="H1" s="225"/>
      <c r="I1" s="225"/>
    </row>
    <row r="2" spans="1:9" ht="64.5" customHeight="1" x14ac:dyDescent="0.25">
      <c r="B2" s="152"/>
      <c r="C2" s="153"/>
      <c r="D2" s="153"/>
      <c r="E2" s="153"/>
      <c r="F2" s="226" t="str">
        <f>'пр.1 доходы'!I2</f>
        <v xml:space="preserve"> к Решению Совета Кааламского сельского поселения № 143 от 05.05.2023г . "О внесении изменений в Решение Совета Кааламского сельского поселения от 24 декабря 2022 г. № 137 «О бюджете Кааламского сельского поселения на 2023 год и на плановый период 2024-2025 годы»     </v>
      </c>
      <c r="G2" s="226"/>
      <c r="H2" s="226"/>
      <c r="I2" s="226"/>
    </row>
    <row r="3" spans="1:9" ht="39.75" customHeight="1" x14ac:dyDescent="0.2">
      <c r="A3" s="227" t="s">
        <v>297</v>
      </c>
      <c r="B3" s="227"/>
      <c r="C3" s="227"/>
      <c r="D3" s="227"/>
      <c r="E3" s="227"/>
      <c r="F3" s="227"/>
      <c r="G3" s="227"/>
      <c r="H3" s="227"/>
      <c r="I3" s="227"/>
    </row>
    <row r="4" spans="1:9" ht="14.25" customHeight="1" x14ac:dyDescent="0.2">
      <c r="A4" s="224" t="str">
        <f>'пр.1 доходы'!A4:M4</f>
        <v>на 2023 год и на плановый период 2024-2025 годы</v>
      </c>
      <c r="B4" s="224"/>
      <c r="C4" s="224"/>
      <c r="D4" s="224"/>
      <c r="E4" s="224"/>
      <c r="F4" s="224"/>
      <c r="G4" s="224"/>
    </row>
    <row r="5" spans="1:9" ht="13.5" customHeight="1" x14ac:dyDescent="0.2">
      <c r="C5" s="154"/>
      <c r="I5" s="1" t="s">
        <v>3</v>
      </c>
    </row>
    <row r="6" spans="1:9" s="78" customFormat="1" ht="45.75" customHeight="1" x14ac:dyDescent="0.2">
      <c r="A6" s="85" t="s">
        <v>141</v>
      </c>
      <c r="B6" s="86" t="s">
        <v>142</v>
      </c>
      <c r="C6" s="87" t="s">
        <v>144</v>
      </c>
      <c r="D6" s="87" t="s">
        <v>145</v>
      </c>
      <c r="E6" s="88" t="s">
        <v>146</v>
      </c>
      <c r="F6" s="89" t="s">
        <v>147</v>
      </c>
      <c r="G6" s="90" t="s">
        <v>148</v>
      </c>
      <c r="H6" s="90" t="s">
        <v>149</v>
      </c>
      <c r="I6" s="90" t="s">
        <v>150</v>
      </c>
    </row>
    <row r="7" spans="1:9" s="78" customFormat="1" ht="32.25" customHeight="1" x14ac:dyDescent="0.25">
      <c r="A7" s="98">
        <v>1</v>
      </c>
      <c r="B7" s="99" t="s">
        <v>152</v>
      </c>
      <c r="C7" s="101" t="s">
        <v>27</v>
      </c>
      <c r="D7" s="101"/>
      <c r="E7" s="102"/>
      <c r="F7" s="103"/>
      <c r="G7" s="104">
        <f>G8+G13+G23+G31+G35+G28</f>
        <v>5729.29</v>
      </c>
      <c r="H7" s="104">
        <f>H8+H13+H23+H31+H35+H28</f>
        <v>4981.7000000000007</v>
      </c>
      <c r="I7" s="104">
        <f>I8+I13+I23+I31+I35+I28</f>
        <v>4981.7000000000007</v>
      </c>
    </row>
    <row r="8" spans="1:9" s="78" customFormat="1" ht="44.25" customHeight="1" x14ac:dyDescent="0.2">
      <c r="A8" s="105" t="s">
        <v>153</v>
      </c>
      <c r="B8" s="106" t="s">
        <v>154</v>
      </c>
      <c r="C8" s="107" t="s">
        <v>27</v>
      </c>
      <c r="D8" s="107" t="s">
        <v>28</v>
      </c>
      <c r="E8" s="108"/>
      <c r="F8" s="96"/>
      <c r="G8" s="109">
        <f>G11+G12</f>
        <v>1429.7</v>
      </c>
      <c r="H8" s="109">
        <f>H11+H12</f>
        <v>1429.7</v>
      </c>
      <c r="I8" s="109">
        <f>I11+I12</f>
        <v>1429.7</v>
      </c>
    </row>
    <row r="9" spans="1:9" s="78" customFormat="1" ht="23.25" customHeight="1" x14ac:dyDescent="0.25">
      <c r="A9" s="110"/>
      <c r="B9" s="92" t="s">
        <v>155</v>
      </c>
      <c r="C9" s="94" t="s">
        <v>27</v>
      </c>
      <c r="D9" s="94" t="s">
        <v>28</v>
      </c>
      <c r="E9" s="108" t="s">
        <v>28</v>
      </c>
      <c r="F9" s="96"/>
      <c r="G9" s="112">
        <f>G10</f>
        <v>1429.7</v>
      </c>
      <c r="H9" s="112">
        <f>H10</f>
        <v>1429.7</v>
      </c>
      <c r="I9" s="112">
        <f>I10</f>
        <v>1429.7</v>
      </c>
    </row>
    <row r="10" spans="1:9" s="78" customFormat="1" ht="29.25" customHeight="1" x14ac:dyDescent="0.25">
      <c r="A10" s="110"/>
      <c r="B10" s="113" t="s">
        <v>156</v>
      </c>
      <c r="C10" s="94" t="s">
        <v>27</v>
      </c>
      <c r="D10" s="94" t="s">
        <v>28</v>
      </c>
      <c r="E10" s="108" t="s">
        <v>157</v>
      </c>
      <c r="F10" s="96"/>
      <c r="G10" s="112">
        <f>G11+G12</f>
        <v>1429.7</v>
      </c>
      <c r="H10" s="112">
        <f>H11+H12</f>
        <v>1429.7</v>
      </c>
      <c r="I10" s="112">
        <f>I11+I12</f>
        <v>1429.7</v>
      </c>
    </row>
    <row r="11" spans="1:9" s="78" customFormat="1" ht="41.25" customHeight="1" x14ac:dyDescent="0.25">
      <c r="A11" s="110"/>
      <c r="B11" s="92" t="s">
        <v>158</v>
      </c>
      <c r="C11" s="94" t="s">
        <v>27</v>
      </c>
      <c r="D11" s="94" t="s">
        <v>28</v>
      </c>
      <c r="E11" s="108" t="s">
        <v>159</v>
      </c>
      <c r="F11" s="96" t="s">
        <v>160</v>
      </c>
      <c r="G11" s="112">
        <v>1099</v>
      </c>
      <c r="H11" s="115">
        <v>1099</v>
      </c>
      <c r="I11" s="115">
        <v>1099</v>
      </c>
    </row>
    <row r="12" spans="1:9" s="78" customFormat="1" ht="68.25" customHeight="1" x14ac:dyDescent="0.25">
      <c r="A12" s="110"/>
      <c r="B12" s="92" t="s">
        <v>161</v>
      </c>
      <c r="C12" s="94" t="s">
        <v>27</v>
      </c>
      <c r="D12" s="94" t="s">
        <v>28</v>
      </c>
      <c r="E12" s="108" t="s">
        <v>159</v>
      </c>
      <c r="F12" s="96" t="s">
        <v>162</v>
      </c>
      <c r="G12" s="112">
        <v>330.7</v>
      </c>
      <c r="H12" s="115">
        <v>330.7</v>
      </c>
      <c r="I12" s="115">
        <v>330.7</v>
      </c>
    </row>
    <row r="13" spans="1:9" s="78" customFormat="1" ht="57.75" customHeight="1" x14ac:dyDescent="0.2">
      <c r="A13" s="105" t="s">
        <v>33</v>
      </c>
      <c r="B13" s="106" t="s">
        <v>163</v>
      </c>
      <c r="C13" s="107" t="s">
        <v>27</v>
      </c>
      <c r="D13" s="107" t="s">
        <v>164</v>
      </c>
      <c r="E13" s="108"/>
      <c r="F13" s="96"/>
      <c r="G13" s="109">
        <f>G17+G18+G19+G20+G21+G22</f>
        <v>2215.79</v>
      </c>
      <c r="H13" s="109">
        <f>H17+H18+H19+H20+H21+H22</f>
        <v>2132.6</v>
      </c>
      <c r="I13" s="109">
        <f>I17+I18+I19+I20+I21+I22</f>
        <v>2132.6</v>
      </c>
    </row>
    <row r="14" spans="1:9" s="78" customFormat="1" ht="21.75" customHeight="1" x14ac:dyDescent="0.2">
      <c r="A14" s="105"/>
      <c r="B14" s="116" t="s">
        <v>155</v>
      </c>
      <c r="C14" s="117" t="s">
        <v>27</v>
      </c>
      <c r="D14" s="117" t="s">
        <v>164</v>
      </c>
      <c r="E14" s="108" t="s">
        <v>28</v>
      </c>
      <c r="F14" s="96"/>
      <c r="G14" s="118">
        <f>G17+G18+G19+G20+G21+G22</f>
        <v>2215.79</v>
      </c>
      <c r="H14" s="118">
        <f>H17+H18+H19+H20+H21+H22</f>
        <v>2132.6</v>
      </c>
      <c r="I14" s="118">
        <f>I17+I18+I19+I20+I21+I22</f>
        <v>2132.6</v>
      </c>
    </row>
    <row r="15" spans="1:9" s="78" customFormat="1" ht="30" customHeight="1" x14ac:dyDescent="0.2">
      <c r="A15" s="105"/>
      <c r="B15" s="113" t="s">
        <v>156</v>
      </c>
      <c r="C15" s="94" t="s">
        <v>27</v>
      </c>
      <c r="D15" s="94" t="s">
        <v>164</v>
      </c>
      <c r="E15" s="108" t="s">
        <v>157</v>
      </c>
      <c r="F15" s="96"/>
      <c r="G15" s="118">
        <f>G17+G18+G19+G20+G21+G22</f>
        <v>2215.79</v>
      </c>
      <c r="H15" s="118">
        <f>H17+H18+H19+H20+H21+H22</f>
        <v>2132.6</v>
      </c>
      <c r="I15" s="118">
        <f>I17+I18+I19+I20+I21+I22</f>
        <v>2132.6</v>
      </c>
    </row>
    <row r="16" spans="1:9" s="78" customFormat="1" ht="38.25" customHeight="1" x14ac:dyDescent="0.25">
      <c r="A16" s="110"/>
      <c r="B16" s="92" t="s">
        <v>165</v>
      </c>
      <c r="C16" s="94" t="s">
        <v>27</v>
      </c>
      <c r="D16" s="94" t="s">
        <v>164</v>
      </c>
      <c r="E16" s="108" t="s">
        <v>166</v>
      </c>
      <c r="F16" s="96"/>
      <c r="G16" s="112">
        <f>G17+G18+G19+G20+G21</f>
        <v>2213.79</v>
      </c>
      <c r="H16" s="112">
        <f>H17+H18+H19+H20+H21</f>
        <v>2130.6</v>
      </c>
      <c r="I16" s="112">
        <f>I17+I18+I19+I20+I21</f>
        <v>2130.6</v>
      </c>
    </row>
    <row r="17" spans="1:9" s="78" customFormat="1" ht="48.75" customHeight="1" x14ac:dyDescent="0.25">
      <c r="A17" s="110"/>
      <c r="B17" s="92" t="s">
        <v>167</v>
      </c>
      <c r="C17" s="94" t="s">
        <v>27</v>
      </c>
      <c r="D17" s="94" t="s">
        <v>164</v>
      </c>
      <c r="E17" s="108" t="s">
        <v>166</v>
      </c>
      <c r="F17" s="96" t="s">
        <v>160</v>
      </c>
      <c r="G17" s="112">
        <f>1492.5+79.25</f>
        <v>1571.75</v>
      </c>
      <c r="H17" s="115">
        <v>1492.5</v>
      </c>
      <c r="I17" s="115">
        <v>1492.5</v>
      </c>
    </row>
    <row r="18" spans="1:9" s="78" customFormat="1" ht="62.25" customHeight="1" x14ac:dyDescent="0.25">
      <c r="A18" s="110"/>
      <c r="B18" s="92" t="s">
        <v>168</v>
      </c>
      <c r="C18" s="94" t="s">
        <v>27</v>
      </c>
      <c r="D18" s="94" t="s">
        <v>164</v>
      </c>
      <c r="E18" s="108" t="s">
        <v>166</v>
      </c>
      <c r="F18" s="96" t="s">
        <v>169</v>
      </c>
      <c r="G18" s="112">
        <v>18</v>
      </c>
      <c r="H18" s="115">
        <v>18</v>
      </c>
      <c r="I18" s="115">
        <v>18</v>
      </c>
    </row>
    <row r="19" spans="1:9" s="78" customFormat="1" ht="76.5" customHeight="1" x14ac:dyDescent="0.25">
      <c r="A19" s="110"/>
      <c r="B19" s="92" t="s">
        <v>170</v>
      </c>
      <c r="C19" s="94" t="s">
        <v>27</v>
      </c>
      <c r="D19" s="94" t="s">
        <v>164</v>
      </c>
      <c r="E19" s="108" t="s">
        <v>166</v>
      </c>
      <c r="F19" s="96" t="s">
        <v>162</v>
      </c>
      <c r="G19" s="112">
        <f>447.1+23.94</f>
        <v>471.04</v>
      </c>
      <c r="H19" s="115">
        <v>447.1</v>
      </c>
      <c r="I19" s="115">
        <v>447.1</v>
      </c>
    </row>
    <row r="20" spans="1:9" s="78" customFormat="1" ht="63.75" customHeight="1" x14ac:dyDescent="0.25">
      <c r="A20" s="110"/>
      <c r="B20" s="92" t="s">
        <v>171</v>
      </c>
      <c r="C20" s="94" t="s">
        <v>27</v>
      </c>
      <c r="D20" s="94" t="s">
        <v>164</v>
      </c>
      <c r="E20" s="108" t="s">
        <v>166</v>
      </c>
      <c r="F20" s="96" t="s">
        <v>172</v>
      </c>
      <c r="G20" s="112">
        <v>152</v>
      </c>
      <c r="H20" s="115">
        <v>172</v>
      </c>
      <c r="I20" s="115">
        <v>172</v>
      </c>
    </row>
    <row r="21" spans="1:9" s="78" customFormat="1" ht="54.75" customHeight="1" x14ac:dyDescent="0.25">
      <c r="A21" s="110"/>
      <c r="B21" s="92" t="s">
        <v>173</v>
      </c>
      <c r="C21" s="94" t="s">
        <v>27</v>
      </c>
      <c r="D21" s="94" t="s">
        <v>164</v>
      </c>
      <c r="E21" s="108" t="s">
        <v>166</v>
      </c>
      <c r="F21" s="96" t="s">
        <v>174</v>
      </c>
      <c r="G21" s="112">
        <v>1</v>
      </c>
      <c r="H21" s="112">
        <v>1</v>
      </c>
      <c r="I21" s="112">
        <v>1</v>
      </c>
    </row>
    <row r="22" spans="1:9" s="78" customFormat="1" ht="75.75" customHeight="1" x14ac:dyDescent="0.25">
      <c r="A22" s="110"/>
      <c r="B22" s="92" t="s">
        <v>175</v>
      </c>
      <c r="C22" s="94" t="s">
        <v>27</v>
      </c>
      <c r="D22" s="94" t="s">
        <v>164</v>
      </c>
      <c r="E22" s="108" t="s">
        <v>176</v>
      </c>
      <c r="F22" s="96" t="s">
        <v>172</v>
      </c>
      <c r="G22" s="112">
        <v>2</v>
      </c>
      <c r="H22" s="119">
        <v>2</v>
      </c>
      <c r="I22" s="119">
        <v>2</v>
      </c>
    </row>
    <row r="23" spans="1:9" s="78" customFormat="1" ht="44.25" customHeight="1" x14ac:dyDescent="0.2">
      <c r="A23" s="105" t="s">
        <v>35</v>
      </c>
      <c r="B23" s="106" t="s">
        <v>177</v>
      </c>
      <c r="C23" s="107" t="s">
        <v>27</v>
      </c>
      <c r="D23" s="107" t="s">
        <v>76</v>
      </c>
      <c r="E23" s="108"/>
      <c r="F23" s="96"/>
      <c r="G23" s="109">
        <f>G27</f>
        <v>0</v>
      </c>
      <c r="H23" s="109">
        <f>H27</f>
        <v>0</v>
      </c>
      <c r="I23" s="109">
        <f>I27</f>
        <v>0</v>
      </c>
    </row>
    <row r="24" spans="1:9" s="78" customFormat="1" ht="27.75" customHeight="1" x14ac:dyDescent="0.2">
      <c r="A24" s="105"/>
      <c r="B24" s="116" t="s">
        <v>155</v>
      </c>
      <c r="C24" s="117" t="s">
        <v>27</v>
      </c>
      <c r="D24" s="117" t="s">
        <v>76</v>
      </c>
      <c r="E24" s="108" t="s">
        <v>28</v>
      </c>
      <c r="F24" s="96"/>
      <c r="G24" s="118">
        <f t="shared" ref="G24:I26" si="0">G25</f>
        <v>0</v>
      </c>
      <c r="H24" s="118">
        <f t="shared" si="0"/>
        <v>0</v>
      </c>
      <c r="I24" s="118">
        <f t="shared" si="0"/>
        <v>0</v>
      </c>
    </row>
    <row r="25" spans="1:9" s="78" customFormat="1" ht="18.75" customHeight="1" x14ac:dyDescent="0.2">
      <c r="A25" s="105"/>
      <c r="B25" s="113" t="s">
        <v>178</v>
      </c>
      <c r="C25" s="117" t="s">
        <v>27</v>
      </c>
      <c r="D25" s="117" t="s">
        <v>76</v>
      </c>
      <c r="E25" s="108" t="s">
        <v>179</v>
      </c>
      <c r="F25" s="96"/>
      <c r="G25" s="118">
        <f t="shared" si="0"/>
        <v>0</v>
      </c>
      <c r="H25" s="118">
        <f t="shared" si="0"/>
        <v>0</v>
      </c>
      <c r="I25" s="118">
        <f t="shared" si="0"/>
        <v>0</v>
      </c>
    </row>
    <row r="26" spans="1:9" s="78" customFormat="1" ht="33.75" customHeight="1" x14ac:dyDescent="0.25">
      <c r="A26" s="110"/>
      <c r="B26" s="92" t="s">
        <v>180</v>
      </c>
      <c r="C26" s="94" t="s">
        <v>27</v>
      </c>
      <c r="D26" s="94" t="s">
        <v>76</v>
      </c>
      <c r="E26" s="108" t="s">
        <v>181</v>
      </c>
      <c r="F26" s="96"/>
      <c r="G26" s="112">
        <f t="shared" si="0"/>
        <v>0</v>
      </c>
      <c r="H26" s="112">
        <f t="shared" si="0"/>
        <v>0</v>
      </c>
      <c r="I26" s="112">
        <f t="shared" si="0"/>
        <v>0</v>
      </c>
    </row>
    <row r="27" spans="1:9" s="78" customFormat="1" ht="22.5" customHeight="1" x14ac:dyDescent="0.25">
      <c r="A27" s="110"/>
      <c r="B27" s="92" t="s">
        <v>182</v>
      </c>
      <c r="C27" s="94" t="s">
        <v>27</v>
      </c>
      <c r="D27" s="94" t="s">
        <v>76</v>
      </c>
      <c r="E27" s="108" t="s">
        <v>181</v>
      </c>
      <c r="F27" s="120" t="s">
        <v>183</v>
      </c>
      <c r="G27" s="112">
        <v>0</v>
      </c>
      <c r="H27" s="115">
        <v>0</v>
      </c>
      <c r="I27" s="115">
        <v>0</v>
      </c>
    </row>
    <row r="28" spans="1:9" s="78" customFormat="1" ht="22.5" customHeight="1" x14ac:dyDescent="0.25">
      <c r="A28" s="110" t="s">
        <v>37</v>
      </c>
      <c r="B28" s="106" t="s">
        <v>184</v>
      </c>
      <c r="C28" s="122" t="s">
        <v>27</v>
      </c>
      <c r="D28" s="122" t="s">
        <v>138</v>
      </c>
      <c r="E28" s="123"/>
      <c r="F28" s="124"/>
      <c r="G28" s="125">
        <f>G29</f>
        <v>410</v>
      </c>
      <c r="H28" s="126"/>
      <c r="I28" s="126"/>
    </row>
    <row r="29" spans="1:9" s="78" customFormat="1" ht="22.5" customHeight="1" x14ac:dyDescent="0.25">
      <c r="A29" s="110"/>
      <c r="B29" s="92" t="s">
        <v>185</v>
      </c>
      <c r="C29" s="94" t="s">
        <v>27</v>
      </c>
      <c r="D29" s="94" t="s">
        <v>138</v>
      </c>
      <c r="E29" s="108" t="s">
        <v>186</v>
      </c>
      <c r="F29" s="120"/>
      <c r="G29" s="112">
        <f>G30</f>
        <v>410</v>
      </c>
      <c r="H29" s="115"/>
      <c r="I29" s="115"/>
    </row>
    <row r="30" spans="1:9" s="78" customFormat="1" ht="22.5" customHeight="1" x14ac:dyDescent="0.25">
      <c r="A30" s="110"/>
      <c r="B30" s="92" t="s">
        <v>187</v>
      </c>
      <c r="C30" s="94" t="s">
        <v>27</v>
      </c>
      <c r="D30" s="94" t="s">
        <v>138</v>
      </c>
      <c r="E30" s="108" t="s">
        <v>186</v>
      </c>
      <c r="F30" s="120" t="s">
        <v>172</v>
      </c>
      <c r="G30" s="112">
        <v>410</v>
      </c>
      <c r="H30" s="115"/>
      <c r="I30" s="115"/>
    </row>
    <row r="31" spans="1:9" s="78" customFormat="1" ht="44.25" customHeight="1" x14ac:dyDescent="0.2">
      <c r="A31" s="127" t="s">
        <v>39</v>
      </c>
      <c r="B31" s="106" t="s">
        <v>188</v>
      </c>
      <c r="C31" s="107" t="s">
        <v>27</v>
      </c>
      <c r="D31" s="107" t="s">
        <v>98</v>
      </c>
      <c r="E31" s="108"/>
      <c r="F31" s="96"/>
      <c r="G31" s="109">
        <f>G34</f>
        <v>30</v>
      </c>
      <c r="H31" s="109">
        <f>H34</f>
        <v>30</v>
      </c>
      <c r="I31" s="109">
        <f>I34</f>
        <v>30</v>
      </c>
    </row>
    <row r="32" spans="1:9" s="78" customFormat="1" ht="24" customHeight="1" x14ac:dyDescent="0.2">
      <c r="A32" s="105"/>
      <c r="B32" s="116" t="s">
        <v>155</v>
      </c>
      <c r="C32" s="117" t="s">
        <v>27</v>
      </c>
      <c r="D32" s="117" t="s">
        <v>98</v>
      </c>
      <c r="E32" s="108" t="s">
        <v>28</v>
      </c>
      <c r="F32" s="96"/>
      <c r="G32" s="118">
        <f t="shared" ref="G32:I33" si="1">G33</f>
        <v>30</v>
      </c>
      <c r="H32" s="118">
        <f t="shared" si="1"/>
        <v>30</v>
      </c>
      <c r="I32" s="118">
        <f t="shared" si="1"/>
        <v>30</v>
      </c>
    </row>
    <row r="33" spans="1:9" s="78" customFormat="1" ht="24" customHeight="1" x14ac:dyDescent="0.2">
      <c r="A33" s="105"/>
      <c r="B33" s="113" t="s">
        <v>189</v>
      </c>
      <c r="C33" s="117" t="s">
        <v>27</v>
      </c>
      <c r="D33" s="117" t="s">
        <v>98</v>
      </c>
      <c r="E33" s="108" t="s">
        <v>190</v>
      </c>
      <c r="F33" s="96"/>
      <c r="G33" s="118">
        <f t="shared" si="1"/>
        <v>30</v>
      </c>
      <c r="H33" s="118">
        <f t="shared" si="1"/>
        <v>30</v>
      </c>
      <c r="I33" s="118">
        <f t="shared" si="1"/>
        <v>30</v>
      </c>
    </row>
    <row r="34" spans="1:9" s="78" customFormat="1" ht="44.25" customHeight="1" x14ac:dyDescent="0.25">
      <c r="A34" s="127"/>
      <c r="B34" s="92" t="s">
        <v>191</v>
      </c>
      <c r="C34" s="94" t="s">
        <v>27</v>
      </c>
      <c r="D34" s="94" t="s">
        <v>98</v>
      </c>
      <c r="E34" s="108" t="s">
        <v>192</v>
      </c>
      <c r="F34" s="96" t="s">
        <v>193</v>
      </c>
      <c r="G34" s="112">
        <v>30</v>
      </c>
      <c r="H34" s="119">
        <v>30</v>
      </c>
      <c r="I34" s="119">
        <v>30</v>
      </c>
    </row>
    <row r="35" spans="1:9" s="78" customFormat="1" ht="27.75" customHeight="1" x14ac:dyDescent="0.2">
      <c r="A35" s="127" t="s">
        <v>42</v>
      </c>
      <c r="B35" s="106" t="s">
        <v>194</v>
      </c>
      <c r="C35" s="107" t="s">
        <v>27</v>
      </c>
      <c r="D35" s="107" t="s">
        <v>103</v>
      </c>
      <c r="E35" s="108"/>
      <c r="F35" s="96"/>
      <c r="G35" s="109">
        <f>G38+G40+G41+G42+G43+G39</f>
        <v>1643.8</v>
      </c>
      <c r="H35" s="109">
        <f>H38+H40+H41+H42+H43+H39</f>
        <v>1389.4</v>
      </c>
      <c r="I35" s="109">
        <f>I38+I40+I41+I42+I43+I39</f>
        <v>1389.4</v>
      </c>
    </row>
    <row r="36" spans="1:9" s="78" customFormat="1" ht="27" customHeight="1" x14ac:dyDescent="0.2">
      <c r="A36" s="105"/>
      <c r="B36" s="116" t="s">
        <v>155</v>
      </c>
      <c r="C36" s="117" t="s">
        <v>27</v>
      </c>
      <c r="D36" s="117" t="s">
        <v>103</v>
      </c>
      <c r="E36" s="108" t="s">
        <v>28</v>
      </c>
      <c r="F36" s="96"/>
      <c r="G36" s="118">
        <f>G37</f>
        <v>1643.8</v>
      </c>
      <c r="H36" s="118">
        <f>H37</f>
        <v>1389.4</v>
      </c>
      <c r="I36" s="118">
        <f>I37</f>
        <v>1389.4</v>
      </c>
    </row>
    <row r="37" spans="1:9" s="78" customFormat="1" ht="27" customHeight="1" x14ac:dyDescent="0.2">
      <c r="A37" s="105"/>
      <c r="B37" s="128" t="s">
        <v>195</v>
      </c>
      <c r="C37" s="117" t="s">
        <v>27</v>
      </c>
      <c r="D37" s="117" t="s">
        <v>103</v>
      </c>
      <c r="E37" s="108" t="s">
        <v>196</v>
      </c>
      <c r="F37" s="96"/>
      <c r="G37" s="118">
        <f>G38+G40+G41+G42+G43+G39</f>
        <v>1643.8</v>
      </c>
      <c r="H37" s="118">
        <f>H38+H40+H41+H42+H43+H39</f>
        <v>1389.4</v>
      </c>
      <c r="I37" s="118">
        <f>I38+I40+I41+I42+I43+I39</f>
        <v>1389.4</v>
      </c>
    </row>
    <row r="38" spans="1:9" s="78" customFormat="1" ht="23.25" customHeight="1" x14ac:dyDescent="0.25">
      <c r="A38" s="127"/>
      <c r="B38" s="92" t="s">
        <v>197</v>
      </c>
      <c r="C38" s="94" t="s">
        <v>27</v>
      </c>
      <c r="D38" s="94" t="s">
        <v>103</v>
      </c>
      <c r="E38" s="108" t="s">
        <v>198</v>
      </c>
      <c r="F38" s="96" t="s">
        <v>172</v>
      </c>
      <c r="G38" s="112">
        <v>556.79999999999995</v>
      </c>
      <c r="H38" s="112">
        <v>240</v>
      </c>
      <c r="I38" s="112">
        <v>240</v>
      </c>
    </row>
    <row r="39" spans="1:9" s="78" customFormat="1" ht="63" customHeight="1" x14ac:dyDescent="0.25">
      <c r="A39" s="127"/>
      <c r="B39" s="92" t="s">
        <v>199</v>
      </c>
      <c r="C39" s="94" t="s">
        <v>27</v>
      </c>
      <c r="D39" s="94" t="s">
        <v>103</v>
      </c>
      <c r="E39" s="108" t="s">
        <v>200</v>
      </c>
      <c r="F39" s="96" t="s">
        <v>172</v>
      </c>
      <c r="G39" s="112">
        <f>604-20.12+20.12</f>
        <v>604</v>
      </c>
      <c r="H39" s="115">
        <v>666.4</v>
      </c>
      <c r="I39" s="115">
        <v>666.4</v>
      </c>
    </row>
    <row r="40" spans="1:9" s="78" customFormat="1" ht="63" customHeight="1" x14ac:dyDescent="0.25">
      <c r="A40" s="127"/>
      <c r="B40" s="92" t="s">
        <v>201</v>
      </c>
      <c r="C40" s="94" t="s">
        <v>27</v>
      </c>
      <c r="D40" s="94" t="s">
        <v>103</v>
      </c>
      <c r="E40" s="108" t="s">
        <v>200</v>
      </c>
      <c r="F40" s="96" t="s">
        <v>202</v>
      </c>
      <c r="G40" s="112">
        <v>458</v>
      </c>
      <c r="H40" s="115">
        <v>458</v>
      </c>
      <c r="I40" s="115">
        <v>458</v>
      </c>
    </row>
    <row r="41" spans="1:9" s="78" customFormat="1" ht="49.5" customHeight="1" x14ac:dyDescent="0.25">
      <c r="A41" s="127"/>
      <c r="B41" s="92" t="s">
        <v>203</v>
      </c>
      <c r="C41" s="94" t="s">
        <v>27</v>
      </c>
      <c r="D41" s="94" t="s">
        <v>103</v>
      </c>
      <c r="E41" s="108" t="s">
        <v>200</v>
      </c>
      <c r="F41" s="96" t="s">
        <v>204</v>
      </c>
      <c r="G41" s="112">
        <v>5</v>
      </c>
      <c r="H41" s="115">
        <v>5</v>
      </c>
      <c r="I41" s="115">
        <v>5</v>
      </c>
    </row>
    <row r="42" spans="1:9" s="78" customFormat="1" ht="49.5" customHeight="1" x14ac:dyDescent="0.25">
      <c r="A42" s="127"/>
      <c r="B42" s="92" t="s">
        <v>205</v>
      </c>
      <c r="C42" s="94" t="s">
        <v>27</v>
      </c>
      <c r="D42" s="94" t="s">
        <v>103</v>
      </c>
      <c r="E42" s="108" t="s">
        <v>200</v>
      </c>
      <c r="F42" s="96" t="s">
        <v>206</v>
      </c>
      <c r="G42" s="112">
        <v>15</v>
      </c>
      <c r="H42" s="115">
        <v>15</v>
      </c>
      <c r="I42" s="115">
        <v>15</v>
      </c>
    </row>
    <row r="43" spans="1:9" s="78" customFormat="1" ht="43.5" customHeight="1" x14ac:dyDescent="0.25">
      <c r="A43" s="127"/>
      <c r="B43" s="92" t="s">
        <v>207</v>
      </c>
      <c r="C43" s="94" t="s">
        <v>27</v>
      </c>
      <c r="D43" s="94" t="s">
        <v>103</v>
      </c>
      <c r="E43" s="108" t="s">
        <v>200</v>
      </c>
      <c r="F43" s="96" t="s">
        <v>174</v>
      </c>
      <c r="G43" s="112">
        <v>5</v>
      </c>
      <c r="H43" s="115">
        <v>5</v>
      </c>
      <c r="I43" s="115">
        <v>5</v>
      </c>
    </row>
    <row r="44" spans="1:9" s="78" customFormat="1" ht="24" customHeight="1" x14ac:dyDescent="0.25">
      <c r="A44" s="129">
        <v>2</v>
      </c>
      <c r="B44" s="99" t="s">
        <v>208</v>
      </c>
      <c r="C44" s="101" t="s">
        <v>28</v>
      </c>
      <c r="D44" s="101"/>
      <c r="E44" s="102"/>
      <c r="F44" s="103"/>
      <c r="G44" s="130">
        <f>G49+G50+G51+G52</f>
        <v>442.29999999999995</v>
      </c>
      <c r="H44" s="130">
        <f>H49+H50+H51+H52</f>
        <v>459.1</v>
      </c>
      <c r="I44" s="130">
        <f>I49+I50+I51+I52</f>
        <v>476.6</v>
      </c>
    </row>
    <row r="45" spans="1:9" s="79" customFormat="1" ht="24.75" customHeight="1" x14ac:dyDescent="0.25">
      <c r="A45" s="127" t="s">
        <v>58</v>
      </c>
      <c r="B45" s="92" t="s">
        <v>209</v>
      </c>
      <c r="C45" s="94" t="s">
        <v>28</v>
      </c>
      <c r="D45" s="94" t="s">
        <v>57</v>
      </c>
      <c r="E45" s="108"/>
      <c r="F45" s="96"/>
      <c r="G45" s="112">
        <f t="shared" ref="G45:I47" si="2">G46</f>
        <v>442.29999999999995</v>
      </c>
      <c r="H45" s="112">
        <f t="shared" si="2"/>
        <v>459.1</v>
      </c>
      <c r="I45" s="112">
        <f t="shared" si="2"/>
        <v>476.6</v>
      </c>
    </row>
    <row r="46" spans="1:9" s="79" customFormat="1" ht="23.25" customHeight="1" x14ac:dyDescent="0.2">
      <c r="A46" s="105"/>
      <c r="B46" s="116" t="s">
        <v>155</v>
      </c>
      <c r="C46" s="117" t="s">
        <v>28</v>
      </c>
      <c r="D46" s="117" t="s">
        <v>57</v>
      </c>
      <c r="E46" s="108" t="s">
        <v>28</v>
      </c>
      <c r="F46" s="96"/>
      <c r="G46" s="118">
        <f t="shared" si="2"/>
        <v>442.29999999999995</v>
      </c>
      <c r="H46" s="118">
        <f t="shared" si="2"/>
        <v>459.1</v>
      </c>
      <c r="I46" s="118">
        <f t="shared" si="2"/>
        <v>476.6</v>
      </c>
    </row>
    <row r="47" spans="1:9" s="78" customFormat="1" ht="41.25" customHeight="1" x14ac:dyDescent="0.2">
      <c r="A47" s="105"/>
      <c r="B47" s="128" t="s">
        <v>210</v>
      </c>
      <c r="C47" s="117" t="s">
        <v>28</v>
      </c>
      <c r="D47" s="117" t="s">
        <v>57</v>
      </c>
      <c r="E47" s="108" t="s">
        <v>211</v>
      </c>
      <c r="F47" s="96"/>
      <c r="G47" s="118">
        <f t="shared" si="2"/>
        <v>442.29999999999995</v>
      </c>
      <c r="H47" s="118">
        <f t="shared" si="2"/>
        <v>459.1</v>
      </c>
      <c r="I47" s="118">
        <f t="shared" si="2"/>
        <v>476.6</v>
      </c>
    </row>
    <row r="48" spans="1:9" s="78" customFormat="1" ht="51" customHeight="1" x14ac:dyDescent="0.25">
      <c r="A48" s="131"/>
      <c r="B48" s="92" t="s">
        <v>212</v>
      </c>
      <c r="C48" s="94" t="s">
        <v>28</v>
      </c>
      <c r="D48" s="94" t="s">
        <v>57</v>
      </c>
      <c r="E48" s="108" t="s">
        <v>213</v>
      </c>
      <c r="F48" s="96"/>
      <c r="G48" s="112">
        <f>G49+G50+G51+G52</f>
        <v>442.29999999999995</v>
      </c>
      <c r="H48" s="112">
        <f>H49+H50+H51+H52</f>
        <v>459.1</v>
      </c>
      <c r="I48" s="112">
        <f>I49+I50+I51+I52</f>
        <v>476.6</v>
      </c>
    </row>
    <row r="49" spans="1:9" s="78" customFormat="1" ht="64.5" customHeight="1" x14ac:dyDescent="0.25">
      <c r="A49" s="131"/>
      <c r="B49" s="92" t="s">
        <v>214</v>
      </c>
      <c r="C49" s="94" t="s">
        <v>28</v>
      </c>
      <c r="D49" s="94" t="s">
        <v>57</v>
      </c>
      <c r="E49" s="108" t="s">
        <v>213</v>
      </c>
      <c r="F49" s="96" t="s">
        <v>160</v>
      </c>
      <c r="G49" s="112">
        <v>336.2</v>
      </c>
      <c r="H49" s="115">
        <v>349.6</v>
      </c>
      <c r="I49" s="115">
        <v>363.6</v>
      </c>
    </row>
    <row r="50" spans="1:9" s="78" customFormat="1" ht="80.25" customHeight="1" x14ac:dyDescent="0.25">
      <c r="A50" s="131"/>
      <c r="B50" s="92" t="s">
        <v>215</v>
      </c>
      <c r="C50" s="94" t="s">
        <v>28</v>
      </c>
      <c r="D50" s="94" t="s">
        <v>57</v>
      </c>
      <c r="E50" s="108" t="s">
        <v>213</v>
      </c>
      <c r="F50" s="96" t="s">
        <v>169</v>
      </c>
      <c r="G50" s="112">
        <f>4.6-1.075</f>
        <v>3.5249999999999995</v>
      </c>
      <c r="H50" s="115">
        <v>4</v>
      </c>
      <c r="I50" s="115">
        <v>3.2</v>
      </c>
    </row>
    <row r="51" spans="1:9" s="78" customFormat="1" ht="87.75" customHeight="1" x14ac:dyDescent="0.25">
      <c r="A51" s="131"/>
      <c r="B51" s="92" t="s">
        <v>216</v>
      </c>
      <c r="C51" s="94" t="s">
        <v>28</v>
      </c>
      <c r="D51" s="94" t="s">
        <v>57</v>
      </c>
      <c r="E51" s="108" t="s">
        <v>213</v>
      </c>
      <c r="F51" s="96" t="s">
        <v>162</v>
      </c>
      <c r="G51" s="112">
        <v>101.5</v>
      </c>
      <c r="H51" s="115">
        <v>105.5</v>
      </c>
      <c r="I51" s="115">
        <v>109.8</v>
      </c>
    </row>
    <row r="52" spans="1:9" s="78" customFormat="1" ht="76.5" customHeight="1" x14ac:dyDescent="0.25">
      <c r="A52" s="131"/>
      <c r="B52" s="92" t="s">
        <v>217</v>
      </c>
      <c r="C52" s="94" t="s">
        <v>28</v>
      </c>
      <c r="D52" s="94" t="s">
        <v>57</v>
      </c>
      <c r="E52" s="108" t="s">
        <v>213</v>
      </c>
      <c r="F52" s="96" t="s">
        <v>172</v>
      </c>
      <c r="G52" s="112">
        <v>1.075</v>
      </c>
      <c r="H52" s="115"/>
      <c r="I52" s="115"/>
    </row>
    <row r="53" spans="1:9" s="78" customFormat="1" ht="36" customHeight="1" x14ac:dyDescent="0.25">
      <c r="A53" s="129">
        <v>3</v>
      </c>
      <c r="B53" s="99" t="s">
        <v>218</v>
      </c>
      <c r="C53" s="101" t="s">
        <v>57</v>
      </c>
      <c r="D53" s="101"/>
      <c r="E53" s="102"/>
      <c r="F53" s="103"/>
      <c r="G53" s="130">
        <f>G58</f>
        <v>24</v>
      </c>
      <c r="H53" s="130">
        <f>H58</f>
        <v>24</v>
      </c>
      <c r="I53" s="130">
        <f>I58</f>
        <v>24</v>
      </c>
    </row>
    <row r="54" spans="1:9" s="78" customFormat="1" ht="39" customHeight="1" x14ac:dyDescent="0.25">
      <c r="A54" s="127" t="s">
        <v>219</v>
      </c>
      <c r="B54" s="132" t="s">
        <v>220</v>
      </c>
      <c r="C54" s="94" t="s">
        <v>221</v>
      </c>
      <c r="D54" s="94" t="s">
        <v>79</v>
      </c>
      <c r="E54" s="108"/>
      <c r="F54" s="96"/>
      <c r="G54" s="112">
        <f t="shared" ref="G54:I57" si="3">G55</f>
        <v>24</v>
      </c>
      <c r="H54" s="112">
        <f t="shared" si="3"/>
        <v>24</v>
      </c>
      <c r="I54" s="112">
        <f t="shared" si="3"/>
        <v>24</v>
      </c>
    </row>
    <row r="55" spans="1:9" s="78" customFormat="1" ht="27" customHeight="1" x14ac:dyDescent="0.2">
      <c r="A55" s="105"/>
      <c r="B55" s="116" t="s">
        <v>155</v>
      </c>
      <c r="C55" s="117" t="s">
        <v>57</v>
      </c>
      <c r="D55" s="117" t="s">
        <v>79</v>
      </c>
      <c r="E55" s="108" t="s">
        <v>28</v>
      </c>
      <c r="F55" s="96"/>
      <c r="G55" s="118">
        <f t="shared" si="3"/>
        <v>24</v>
      </c>
      <c r="H55" s="118">
        <f t="shared" si="3"/>
        <v>24</v>
      </c>
      <c r="I55" s="118">
        <f t="shared" si="3"/>
        <v>24</v>
      </c>
    </row>
    <row r="56" spans="1:9" s="78" customFormat="1" ht="27" customHeight="1" x14ac:dyDescent="0.2">
      <c r="A56" s="105"/>
      <c r="B56" s="78" t="s">
        <v>222</v>
      </c>
      <c r="C56" s="117" t="s">
        <v>57</v>
      </c>
      <c r="D56" s="117" t="s">
        <v>79</v>
      </c>
      <c r="E56" s="108" t="s">
        <v>223</v>
      </c>
      <c r="F56" s="96"/>
      <c r="G56" s="118">
        <f t="shared" si="3"/>
        <v>24</v>
      </c>
      <c r="H56" s="118">
        <f t="shared" si="3"/>
        <v>24</v>
      </c>
      <c r="I56" s="118">
        <f t="shared" si="3"/>
        <v>24</v>
      </c>
    </row>
    <row r="57" spans="1:9" s="78" customFormat="1" ht="40.5" customHeight="1" x14ac:dyDescent="0.25">
      <c r="A57" s="131"/>
      <c r="B57" s="92" t="s">
        <v>224</v>
      </c>
      <c r="C57" s="94" t="s">
        <v>221</v>
      </c>
      <c r="D57" s="94" t="s">
        <v>79</v>
      </c>
      <c r="E57" s="108" t="s">
        <v>225</v>
      </c>
      <c r="F57" s="96"/>
      <c r="G57" s="112">
        <f t="shared" si="3"/>
        <v>24</v>
      </c>
      <c r="H57" s="112">
        <f t="shared" si="3"/>
        <v>24</v>
      </c>
      <c r="I57" s="112">
        <f t="shared" si="3"/>
        <v>24</v>
      </c>
    </row>
    <row r="58" spans="1:9" s="78" customFormat="1" ht="63.75" customHeight="1" x14ac:dyDescent="0.25">
      <c r="A58" s="131"/>
      <c r="B58" s="92" t="s">
        <v>226</v>
      </c>
      <c r="C58" s="94" t="s">
        <v>221</v>
      </c>
      <c r="D58" s="94" t="s">
        <v>79</v>
      </c>
      <c r="E58" s="108" t="s">
        <v>225</v>
      </c>
      <c r="F58" s="96" t="s">
        <v>172</v>
      </c>
      <c r="G58" s="112">
        <v>24</v>
      </c>
      <c r="H58" s="115">
        <v>24</v>
      </c>
      <c r="I58" s="115">
        <v>24</v>
      </c>
    </row>
    <row r="59" spans="1:9" s="78" customFormat="1" ht="25.5" customHeight="1" x14ac:dyDescent="0.25">
      <c r="A59" s="129">
        <v>4</v>
      </c>
      <c r="B59" s="99" t="s">
        <v>227</v>
      </c>
      <c r="C59" s="101" t="s">
        <v>164</v>
      </c>
      <c r="D59" s="101"/>
      <c r="E59" s="102"/>
      <c r="F59" s="103"/>
      <c r="G59" s="133">
        <f>G64</f>
        <v>1180.22</v>
      </c>
      <c r="H59" s="133">
        <f>H64</f>
        <v>1231.42</v>
      </c>
      <c r="I59" s="133">
        <f>I64</f>
        <v>1341.8</v>
      </c>
    </row>
    <row r="60" spans="1:9" s="78" customFormat="1" ht="27" customHeight="1" x14ac:dyDescent="0.25">
      <c r="A60" s="127" t="s">
        <v>228</v>
      </c>
      <c r="B60" s="92" t="s">
        <v>229</v>
      </c>
      <c r="C60" s="94" t="s">
        <v>164</v>
      </c>
      <c r="D60" s="94" t="s">
        <v>230</v>
      </c>
      <c r="E60" s="108"/>
      <c r="F60" s="96"/>
      <c r="G60" s="112">
        <f t="shared" ref="G60:I63" si="4">G61</f>
        <v>1180.22</v>
      </c>
      <c r="H60" s="112">
        <f t="shared" si="4"/>
        <v>1231.42</v>
      </c>
      <c r="I60" s="112">
        <f t="shared" si="4"/>
        <v>1341.8</v>
      </c>
    </row>
    <row r="61" spans="1:9" s="78" customFormat="1" ht="24.75" customHeight="1" x14ac:dyDescent="0.2">
      <c r="A61" s="105"/>
      <c r="B61" s="116" t="s">
        <v>155</v>
      </c>
      <c r="C61" s="117" t="s">
        <v>164</v>
      </c>
      <c r="D61" s="117" t="s">
        <v>164</v>
      </c>
      <c r="E61" s="108" t="s">
        <v>28</v>
      </c>
      <c r="F61" s="96"/>
      <c r="G61" s="118">
        <f t="shared" si="4"/>
        <v>1180.22</v>
      </c>
      <c r="H61" s="118">
        <f t="shared" si="4"/>
        <v>1231.42</v>
      </c>
      <c r="I61" s="118">
        <f t="shared" si="4"/>
        <v>1341.8</v>
      </c>
    </row>
    <row r="62" spans="1:9" s="78" customFormat="1" ht="25.5" customHeight="1" x14ac:dyDescent="0.2">
      <c r="A62" s="105"/>
      <c r="B62" s="128" t="s">
        <v>231</v>
      </c>
      <c r="C62" s="117" t="s">
        <v>164</v>
      </c>
      <c r="D62" s="117" t="s">
        <v>164</v>
      </c>
      <c r="E62" s="108" t="s">
        <v>232</v>
      </c>
      <c r="F62" s="96"/>
      <c r="G62" s="118">
        <f t="shared" si="4"/>
        <v>1180.22</v>
      </c>
      <c r="H62" s="118">
        <f t="shared" si="4"/>
        <v>1231.42</v>
      </c>
      <c r="I62" s="118">
        <f t="shared" si="4"/>
        <v>1341.8</v>
      </c>
    </row>
    <row r="63" spans="1:9" s="78" customFormat="1" ht="31.5" customHeight="1" x14ac:dyDescent="0.25">
      <c r="A63" s="127"/>
      <c r="B63" s="92" t="s">
        <v>233</v>
      </c>
      <c r="C63" s="94" t="s">
        <v>164</v>
      </c>
      <c r="D63" s="94" t="s">
        <v>230</v>
      </c>
      <c r="E63" s="108" t="s">
        <v>234</v>
      </c>
      <c r="F63" s="96"/>
      <c r="G63" s="112">
        <f t="shared" si="4"/>
        <v>1180.22</v>
      </c>
      <c r="H63" s="112">
        <f t="shared" si="4"/>
        <v>1231.42</v>
      </c>
      <c r="I63" s="112">
        <f t="shared" si="4"/>
        <v>1341.8</v>
      </c>
    </row>
    <row r="64" spans="1:9" s="78" customFormat="1" ht="51" customHeight="1" x14ac:dyDescent="0.25">
      <c r="A64" s="127"/>
      <c r="B64" s="92" t="s">
        <v>235</v>
      </c>
      <c r="C64" s="94" t="s">
        <v>164</v>
      </c>
      <c r="D64" s="94" t="s">
        <v>230</v>
      </c>
      <c r="E64" s="108" t="s">
        <v>234</v>
      </c>
      <c r="F64" s="96" t="s">
        <v>172</v>
      </c>
      <c r="G64" s="112">
        <v>1180.22</v>
      </c>
      <c r="H64" s="115">
        <v>1231.42</v>
      </c>
      <c r="I64" s="115">
        <v>1341.8</v>
      </c>
    </row>
    <row r="65" spans="1:9" s="78" customFormat="1" ht="33" customHeight="1" x14ac:dyDescent="0.25">
      <c r="A65" s="134" t="s">
        <v>236</v>
      </c>
      <c r="B65" s="135" t="s">
        <v>237</v>
      </c>
      <c r="C65" s="101" t="s">
        <v>71</v>
      </c>
      <c r="D65" s="101"/>
      <c r="E65" s="136"/>
      <c r="F65" s="103"/>
      <c r="G65" s="133">
        <f>G66</f>
        <v>7107.82</v>
      </c>
      <c r="H65" s="133">
        <f>H66</f>
        <v>3442.3599999999997</v>
      </c>
      <c r="I65" s="133">
        <f>I66</f>
        <v>672.97</v>
      </c>
    </row>
    <row r="66" spans="1:9" s="78" customFormat="1" ht="25.5" customHeight="1" x14ac:dyDescent="0.25">
      <c r="A66" s="127" t="s">
        <v>238</v>
      </c>
      <c r="B66" s="92" t="s">
        <v>239</v>
      </c>
      <c r="C66" s="94" t="s">
        <v>71</v>
      </c>
      <c r="D66" s="94" t="s">
        <v>57</v>
      </c>
      <c r="E66" s="95"/>
      <c r="F66" s="96"/>
      <c r="G66" s="112">
        <f>G67+G75</f>
        <v>7107.82</v>
      </c>
      <c r="H66" s="112">
        <f>H67+H75</f>
        <v>3442.3599999999997</v>
      </c>
      <c r="I66" s="112">
        <f>I67+I75</f>
        <v>672.97</v>
      </c>
    </row>
    <row r="67" spans="1:9" s="78" customFormat="1" ht="25.5" customHeight="1" x14ac:dyDescent="0.2">
      <c r="A67" s="105"/>
      <c r="B67" s="116" t="s">
        <v>155</v>
      </c>
      <c r="C67" s="117" t="s">
        <v>71</v>
      </c>
      <c r="D67" s="117" t="s">
        <v>57</v>
      </c>
      <c r="E67" s="108" t="s">
        <v>28</v>
      </c>
      <c r="F67" s="96"/>
      <c r="G67" s="118">
        <f>G68</f>
        <v>6752.3099999999995</v>
      </c>
      <c r="H67" s="118">
        <f>H68</f>
        <v>3115.89</v>
      </c>
      <c r="I67" s="118">
        <f>I68</f>
        <v>672.97</v>
      </c>
    </row>
    <row r="68" spans="1:9" s="78" customFormat="1" ht="25.5" customHeight="1" x14ac:dyDescent="0.2">
      <c r="A68" s="105"/>
      <c r="B68" s="128" t="s">
        <v>240</v>
      </c>
      <c r="C68" s="117" t="s">
        <v>71</v>
      </c>
      <c r="D68" s="117" t="s">
        <v>57</v>
      </c>
      <c r="E68" s="108" t="s">
        <v>241</v>
      </c>
      <c r="F68" s="96"/>
      <c r="G68" s="118">
        <f>G70+G71+G69+G73+G74+G72</f>
        <v>6752.3099999999995</v>
      </c>
      <c r="H68" s="118">
        <f>H70+H71+H69+H73+H74+H72</f>
        <v>3115.89</v>
      </c>
      <c r="I68" s="118">
        <f>I70+I71+I69+I73+I74+I72</f>
        <v>672.97</v>
      </c>
    </row>
    <row r="69" spans="1:9" s="78" customFormat="1" ht="44.25" customHeight="1" x14ac:dyDescent="0.25">
      <c r="A69" s="131"/>
      <c r="B69" s="92" t="s">
        <v>242</v>
      </c>
      <c r="C69" s="94" t="s">
        <v>71</v>
      </c>
      <c r="D69" s="94" t="s">
        <v>57</v>
      </c>
      <c r="E69" s="108" t="s">
        <v>243</v>
      </c>
      <c r="F69" s="96" t="s">
        <v>172</v>
      </c>
      <c r="G69" s="112">
        <f>184-8</f>
        <v>176</v>
      </c>
      <c r="H69" s="119">
        <v>284</v>
      </c>
      <c r="I69" s="119">
        <v>284</v>
      </c>
    </row>
    <row r="70" spans="1:9" s="78" customFormat="1" ht="41.25" customHeight="1" x14ac:dyDescent="0.25">
      <c r="A70" s="131"/>
      <c r="B70" s="92" t="s">
        <v>244</v>
      </c>
      <c r="C70" s="94" t="s">
        <v>71</v>
      </c>
      <c r="D70" s="94" t="s">
        <v>57</v>
      </c>
      <c r="E70" s="108" t="s">
        <v>243</v>
      </c>
      <c r="F70" s="96" t="s">
        <v>202</v>
      </c>
      <c r="G70" s="112">
        <f>200+8</f>
        <v>208</v>
      </c>
      <c r="H70" s="119">
        <v>300</v>
      </c>
      <c r="I70" s="119">
        <v>300</v>
      </c>
    </row>
    <row r="71" spans="1:9" s="78" customFormat="1" ht="48.75" x14ac:dyDescent="0.25">
      <c r="A71" s="127"/>
      <c r="B71" s="92" t="s">
        <v>245</v>
      </c>
      <c r="C71" s="94" t="s">
        <v>71</v>
      </c>
      <c r="D71" s="94" t="s">
        <v>57</v>
      </c>
      <c r="E71" s="108" t="s">
        <v>246</v>
      </c>
      <c r="F71" s="96" t="s">
        <v>172</v>
      </c>
      <c r="G71" s="112">
        <v>56.38</v>
      </c>
      <c r="H71" s="137">
        <f>2781.89-250</f>
        <v>2531.89</v>
      </c>
      <c r="I71" s="138">
        <f>598.97-510</f>
        <v>88.970000000000027</v>
      </c>
    </row>
    <row r="72" spans="1:9" s="78" customFormat="1" ht="36" customHeight="1" x14ac:dyDescent="0.25">
      <c r="A72" s="127"/>
      <c r="B72" s="106" t="s">
        <v>298</v>
      </c>
      <c r="C72" s="94" t="s">
        <v>71</v>
      </c>
      <c r="D72" s="94" t="s">
        <v>57</v>
      </c>
      <c r="E72" s="95" t="s">
        <v>248</v>
      </c>
      <c r="F72" s="96" t="s">
        <v>172</v>
      </c>
      <c r="G72" s="112">
        <v>1272.99</v>
      </c>
      <c r="H72" s="137"/>
      <c r="I72" s="138"/>
    </row>
    <row r="73" spans="1:9" s="78" customFormat="1" ht="51" customHeight="1" x14ac:dyDescent="0.25">
      <c r="A73" s="127"/>
      <c r="B73" s="106" t="s">
        <v>299</v>
      </c>
      <c r="C73" s="94" t="s">
        <v>71</v>
      </c>
      <c r="D73" s="94" t="s">
        <v>57</v>
      </c>
      <c r="E73" s="95" t="s">
        <v>249</v>
      </c>
      <c r="F73" s="96" t="s">
        <v>172</v>
      </c>
      <c r="G73" s="112">
        <v>1909.21</v>
      </c>
      <c r="H73" s="119">
        <v>0</v>
      </c>
      <c r="I73" s="119">
        <v>0</v>
      </c>
    </row>
    <row r="74" spans="1:9" s="78" customFormat="1" ht="61.5" customHeight="1" x14ac:dyDescent="0.25">
      <c r="A74" s="127"/>
      <c r="B74" s="106" t="s">
        <v>250</v>
      </c>
      <c r="C74" s="94" t="s">
        <v>71</v>
      </c>
      <c r="D74" s="94" t="s">
        <v>57</v>
      </c>
      <c r="E74" s="95" t="s">
        <v>251</v>
      </c>
      <c r="F74" s="96" t="s">
        <v>172</v>
      </c>
      <c r="G74" s="112">
        <f>83.19+1200+1846.54</f>
        <v>3129.73</v>
      </c>
      <c r="H74" s="119">
        <v>0</v>
      </c>
      <c r="I74" s="119">
        <v>0</v>
      </c>
    </row>
    <row r="75" spans="1:9" s="78" customFormat="1" ht="70.5" customHeight="1" x14ac:dyDescent="0.2">
      <c r="A75" s="105"/>
      <c r="B75" s="116" t="s">
        <v>252</v>
      </c>
      <c r="C75" s="117" t="s">
        <v>71</v>
      </c>
      <c r="D75" s="117" t="s">
        <v>57</v>
      </c>
      <c r="E75" s="108" t="s">
        <v>27</v>
      </c>
      <c r="F75" s="96"/>
      <c r="G75" s="118">
        <f t="shared" ref="G75:I77" si="5">G76</f>
        <v>355.51</v>
      </c>
      <c r="H75" s="118">
        <f t="shared" si="5"/>
        <v>326.47000000000003</v>
      </c>
      <c r="I75" s="118">
        <f t="shared" si="5"/>
        <v>0</v>
      </c>
    </row>
    <row r="76" spans="1:9" s="78" customFormat="1" ht="23.25" customHeight="1" x14ac:dyDescent="0.2">
      <c r="A76" s="105"/>
      <c r="B76" s="139" t="s">
        <v>253</v>
      </c>
      <c r="C76" s="117" t="s">
        <v>71</v>
      </c>
      <c r="D76" s="117" t="s">
        <v>57</v>
      </c>
      <c r="E76" s="108" t="s">
        <v>254</v>
      </c>
      <c r="F76" s="96"/>
      <c r="G76" s="118">
        <f t="shared" si="5"/>
        <v>355.51</v>
      </c>
      <c r="H76" s="118">
        <f t="shared" si="5"/>
        <v>326.47000000000003</v>
      </c>
      <c r="I76" s="118">
        <f t="shared" si="5"/>
        <v>0</v>
      </c>
    </row>
    <row r="77" spans="1:9" s="78" customFormat="1" ht="65.25" customHeight="1" x14ac:dyDescent="0.2">
      <c r="A77" s="105"/>
      <c r="B77" s="140" t="s">
        <v>255</v>
      </c>
      <c r="C77" s="94" t="s">
        <v>71</v>
      </c>
      <c r="D77" s="94" t="s">
        <v>57</v>
      </c>
      <c r="E77" s="95" t="s">
        <v>256</v>
      </c>
      <c r="F77" s="96"/>
      <c r="G77" s="118">
        <f t="shared" si="5"/>
        <v>355.51</v>
      </c>
      <c r="H77" s="118">
        <f t="shared" si="5"/>
        <v>326.47000000000003</v>
      </c>
      <c r="I77" s="118">
        <f t="shared" si="5"/>
        <v>0</v>
      </c>
    </row>
    <row r="78" spans="1:9" s="78" customFormat="1" ht="98.25" customHeight="1" x14ac:dyDescent="0.25">
      <c r="A78" s="127"/>
      <c r="B78" s="92" t="s">
        <v>257</v>
      </c>
      <c r="C78" s="94" t="s">
        <v>71</v>
      </c>
      <c r="D78" s="94" t="s">
        <v>57</v>
      </c>
      <c r="E78" s="95" t="s">
        <v>258</v>
      </c>
      <c r="F78" s="96" t="s">
        <v>172</v>
      </c>
      <c r="G78" s="112">
        <f>339.53-4.14+20.12</f>
        <v>355.51</v>
      </c>
      <c r="H78" s="138">
        <v>326.47000000000003</v>
      </c>
      <c r="I78" s="138">
        <v>0</v>
      </c>
    </row>
    <row r="79" spans="1:9" s="78" customFormat="1" ht="29.25" customHeight="1" x14ac:dyDescent="0.25">
      <c r="A79" s="134" t="s">
        <v>259</v>
      </c>
      <c r="B79" s="99" t="s">
        <v>260</v>
      </c>
      <c r="C79" s="101" t="s">
        <v>138</v>
      </c>
      <c r="D79" s="101"/>
      <c r="E79" s="136"/>
      <c r="F79" s="103"/>
      <c r="G79" s="133">
        <f>G83</f>
        <v>15</v>
      </c>
      <c r="H79" s="133">
        <f>H83</f>
        <v>15</v>
      </c>
      <c r="I79" s="133">
        <f>I83</f>
        <v>15</v>
      </c>
    </row>
    <row r="80" spans="1:9" s="78" customFormat="1" ht="29.25" customHeight="1" x14ac:dyDescent="0.25">
      <c r="A80" s="127"/>
      <c r="B80" s="92" t="s">
        <v>261</v>
      </c>
      <c r="C80" s="94" t="s">
        <v>138</v>
      </c>
      <c r="D80" s="94" t="s">
        <v>138</v>
      </c>
      <c r="E80" s="95"/>
      <c r="F80" s="96"/>
      <c r="G80" s="112">
        <f t="shared" ref="G80:I82" si="6">G81</f>
        <v>15</v>
      </c>
      <c r="H80" s="112">
        <f t="shared" si="6"/>
        <v>15</v>
      </c>
      <c r="I80" s="112">
        <f t="shared" si="6"/>
        <v>15</v>
      </c>
    </row>
    <row r="81" spans="1:9" s="78" customFormat="1" ht="26.25" customHeight="1" x14ac:dyDescent="0.2">
      <c r="A81" s="105"/>
      <c r="B81" s="116" t="s">
        <v>155</v>
      </c>
      <c r="C81" s="117" t="s">
        <v>138</v>
      </c>
      <c r="D81" s="117" t="s">
        <v>138</v>
      </c>
      <c r="E81" s="108" t="s">
        <v>28</v>
      </c>
      <c r="F81" s="96"/>
      <c r="G81" s="118">
        <f t="shared" si="6"/>
        <v>15</v>
      </c>
      <c r="H81" s="118">
        <f t="shared" si="6"/>
        <v>15</v>
      </c>
      <c r="I81" s="118">
        <f t="shared" si="6"/>
        <v>15</v>
      </c>
    </row>
    <row r="82" spans="1:9" s="78" customFormat="1" ht="24.75" customHeight="1" x14ac:dyDescent="0.25">
      <c r="A82" s="105"/>
      <c r="B82" s="92" t="s">
        <v>261</v>
      </c>
      <c r="C82" s="117" t="s">
        <v>138</v>
      </c>
      <c r="D82" s="117" t="s">
        <v>138</v>
      </c>
      <c r="E82" s="108" t="s">
        <v>262</v>
      </c>
      <c r="F82" s="96"/>
      <c r="G82" s="115">
        <f t="shared" si="6"/>
        <v>15</v>
      </c>
      <c r="H82" s="115">
        <f t="shared" si="6"/>
        <v>15</v>
      </c>
      <c r="I82" s="115">
        <f t="shared" si="6"/>
        <v>15</v>
      </c>
    </row>
    <row r="83" spans="1:9" s="78" customFormat="1" ht="52.5" customHeight="1" x14ac:dyDescent="0.25">
      <c r="A83" s="127"/>
      <c r="B83" s="92" t="s">
        <v>263</v>
      </c>
      <c r="C83" s="94" t="s">
        <v>138</v>
      </c>
      <c r="D83" s="94" t="s">
        <v>138</v>
      </c>
      <c r="E83" s="108" t="s">
        <v>264</v>
      </c>
      <c r="F83" s="96" t="s">
        <v>172</v>
      </c>
      <c r="G83" s="112">
        <v>15</v>
      </c>
      <c r="H83" s="119">
        <v>15</v>
      </c>
      <c r="I83" s="119">
        <v>15</v>
      </c>
    </row>
    <row r="84" spans="1:9" s="78" customFormat="1" ht="24.75" customHeight="1" x14ac:dyDescent="0.25">
      <c r="A84" s="129" t="s">
        <v>265</v>
      </c>
      <c r="B84" s="141" t="s">
        <v>266</v>
      </c>
      <c r="C84" s="142" t="s">
        <v>267</v>
      </c>
      <c r="D84" s="142"/>
      <c r="E84" s="143"/>
      <c r="F84" s="103"/>
      <c r="G84" s="133">
        <f>G86</f>
        <v>2732.41</v>
      </c>
      <c r="H84" s="133">
        <f>H86</f>
        <v>2600</v>
      </c>
      <c r="I84" s="133">
        <f>I86</f>
        <v>2600</v>
      </c>
    </row>
    <row r="85" spans="1:9" s="78" customFormat="1" ht="32.25" customHeight="1" x14ac:dyDescent="0.2">
      <c r="A85" s="105"/>
      <c r="B85" s="116" t="s">
        <v>155</v>
      </c>
      <c r="C85" s="117" t="s">
        <v>268</v>
      </c>
      <c r="D85" s="117" t="s">
        <v>27</v>
      </c>
      <c r="E85" s="108" t="s">
        <v>28</v>
      </c>
      <c r="F85" s="96"/>
      <c r="G85" s="118">
        <f>G86</f>
        <v>2732.41</v>
      </c>
      <c r="H85" s="118">
        <f>H86</f>
        <v>2600</v>
      </c>
      <c r="I85" s="118">
        <f>I86</f>
        <v>2600</v>
      </c>
    </row>
    <row r="86" spans="1:9" s="78" customFormat="1" ht="25.5" customHeight="1" x14ac:dyDescent="0.25">
      <c r="A86" s="105"/>
      <c r="B86" s="128" t="s">
        <v>269</v>
      </c>
      <c r="C86" s="117" t="s">
        <v>268</v>
      </c>
      <c r="D86" s="117" t="s">
        <v>27</v>
      </c>
      <c r="E86" s="108" t="s">
        <v>270</v>
      </c>
      <c r="F86" s="96"/>
      <c r="G86" s="115">
        <f>G87+G88+G89</f>
        <v>2732.41</v>
      </c>
      <c r="H86" s="115">
        <f>H87+H88+H89</f>
        <v>2600</v>
      </c>
      <c r="I86" s="115">
        <f>I87+I88+I89</f>
        <v>2600</v>
      </c>
    </row>
    <row r="87" spans="1:9" s="78" customFormat="1" ht="75" customHeight="1" x14ac:dyDescent="0.25">
      <c r="A87" s="131"/>
      <c r="B87" s="92" t="s">
        <v>271</v>
      </c>
      <c r="C87" s="94" t="s">
        <v>268</v>
      </c>
      <c r="D87" s="94" t="s">
        <v>27</v>
      </c>
      <c r="E87" s="108" t="s">
        <v>272</v>
      </c>
      <c r="F87" s="96" t="s">
        <v>273</v>
      </c>
      <c r="G87" s="112">
        <f>2600-33.11</f>
        <v>2566.89</v>
      </c>
      <c r="H87" s="119">
        <v>2600</v>
      </c>
      <c r="I87" s="119">
        <v>2600</v>
      </c>
    </row>
    <row r="88" spans="1:9" s="78" customFormat="1" ht="66.75" customHeight="1" x14ac:dyDescent="0.25">
      <c r="A88" s="131"/>
      <c r="B88" s="92" t="s">
        <v>274</v>
      </c>
      <c r="C88" s="94" t="s">
        <v>268</v>
      </c>
      <c r="D88" s="94" t="s">
        <v>27</v>
      </c>
      <c r="E88" s="108" t="s">
        <v>275</v>
      </c>
      <c r="F88" s="96" t="s">
        <v>273</v>
      </c>
      <c r="G88" s="112">
        <v>132.41</v>
      </c>
      <c r="H88" s="119">
        <v>0</v>
      </c>
      <c r="I88" s="119">
        <v>0</v>
      </c>
    </row>
    <row r="89" spans="1:9" s="78" customFormat="1" ht="63" customHeight="1" x14ac:dyDescent="0.25">
      <c r="A89" s="131"/>
      <c r="B89" s="92" t="s">
        <v>276</v>
      </c>
      <c r="C89" s="94" t="s">
        <v>268</v>
      </c>
      <c r="D89" s="94" t="s">
        <v>27</v>
      </c>
      <c r="E89" s="108" t="s">
        <v>277</v>
      </c>
      <c r="F89" s="96" t="s">
        <v>273</v>
      </c>
      <c r="G89" s="112">
        <v>33.11</v>
      </c>
      <c r="H89" s="119">
        <v>0</v>
      </c>
      <c r="I89" s="119">
        <v>0</v>
      </c>
    </row>
    <row r="90" spans="1:9" s="78" customFormat="1" ht="25.5" customHeight="1" x14ac:dyDescent="0.25">
      <c r="A90" s="129" t="s">
        <v>278</v>
      </c>
      <c r="B90" s="99" t="s">
        <v>279</v>
      </c>
      <c r="C90" s="101" t="s">
        <v>79</v>
      </c>
      <c r="D90" s="101"/>
      <c r="E90" s="136"/>
      <c r="F90" s="103"/>
      <c r="G90" s="133">
        <f>G94</f>
        <v>4</v>
      </c>
      <c r="H90" s="133">
        <f>H94</f>
        <v>4</v>
      </c>
      <c r="I90" s="133">
        <f>I94</f>
        <v>4</v>
      </c>
    </row>
    <row r="91" spans="1:9" s="78" customFormat="1" ht="25.5" customHeight="1" x14ac:dyDescent="0.25">
      <c r="A91" s="131"/>
      <c r="B91" s="92" t="s">
        <v>280</v>
      </c>
      <c r="C91" s="94" t="s">
        <v>79</v>
      </c>
      <c r="D91" s="94" t="s">
        <v>57</v>
      </c>
      <c r="E91" s="95"/>
      <c r="F91" s="96"/>
      <c r="G91" s="112">
        <f t="shared" ref="G91:I93" si="7">G92</f>
        <v>4</v>
      </c>
      <c r="H91" s="112">
        <f t="shared" si="7"/>
        <v>4</v>
      </c>
      <c r="I91" s="112">
        <f t="shared" si="7"/>
        <v>4</v>
      </c>
    </row>
    <row r="92" spans="1:9" s="78" customFormat="1" ht="33.75" customHeight="1" x14ac:dyDescent="0.2">
      <c r="A92" s="105"/>
      <c r="B92" s="116" t="s">
        <v>155</v>
      </c>
      <c r="C92" s="117" t="s">
        <v>79</v>
      </c>
      <c r="D92" s="117" t="s">
        <v>57</v>
      </c>
      <c r="E92" s="108" t="s">
        <v>28</v>
      </c>
      <c r="F92" s="96"/>
      <c r="G92" s="118">
        <f t="shared" si="7"/>
        <v>4</v>
      </c>
      <c r="H92" s="118">
        <f t="shared" si="7"/>
        <v>4</v>
      </c>
      <c r="I92" s="118">
        <f t="shared" si="7"/>
        <v>4</v>
      </c>
    </row>
    <row r="93" spans="1:9" s="78" customFormat="1" ht="27.75" customHeight="1" x14ac:dyDescent="0.2">
      <c r="A93" s="105"/>
      <c r="B93" s="128" t="s">
        <v>281</v>
      </c>
      <c r="C93" s="117" t="s">
        <v>79</v>
      </c>
      <c r="D93" s="117" t="s">
        <v>57</v>
      </c>
      <c r="E93" s="108" t="s">
        <v>282</v>
      </c>
      <c r="F93" s="96"/>
      <c r="G93" s="118">
        <f t="shared" si="7"/>
        <v>4</v>
      </c>
      <c r="H93" s="118">
        <f t="shared" si="7"/>
        <v>4</v>
      </c>
      <c r="I93" s="118">
        <f t="shared" si="7"/>
        <v>4</v>
      </c>
    </row>
    <row r="94" spans="1:9" s="78" customFormat="1" ht="64.5" customHeight="1" x14ac:dyDescent="0.25">
      <c r="A94" s="131"/>
      <c r="B94" s="92" t="s">
        <v>283</v>
      </c>
      <c r="C94" s="94" t="s">
        <v>79</v>
      </c>
      <c r="D94" s="94" t="s">
        <v>57</v>
      </c>
      <c r="E94" s="108" t="s">
        <v>284</v>
      </c>
      <c r="F94" s="96" t="s">
        <v>285</v>
      </c>
      <c r="G94" s="112">
        <v>4</v>
      </c>
      <c r="H94" s="119">
        <v>4</v>
      </c>
      <c r="I94" s="119">
        <v>4</v>
      </c>
    </row>
    <row r="95" spans="1:9" s="78" customFormat="1" ht="24" customHeight="1" x14ac:dyDescent="0.25">
      <c r="A95" s="134" t="s">
        <v>286</v>
      </c>
      <c r="B95" s="99" t="s">
        <v>287</v>
      </c>
      <c r="C95" s="101" t="s">
        <v>98</v>
      </c>
      <c r="D95" s="101"/>
      <c r="E95" s="136"/>
      <c r="F95" s="103"/>
      <c r="G95" s="133">
        <f>G99</f>
        <v>10</v>
      </c>
      <c r="H95" s="133">
        <f>H99</f>
        <v>15</v>
      </c>
      <c r="I95" s="133">
        <f>I99</f>
        <v>15</v>
      </c>
    </row>
    <row r="96" spans="1:9" s="78" customFormat="1" ht="24" customHeight="1" x14ac:dyDescent="0.25">
      <c r="A96" s="131"/>
      <c r="B96" s="92" t="s">
        <v>288</v>
      </c>
      <c r="C96" s="94" t="s">
        <v>98</v>
      </c>
      <c r="D96" s="94" t="s">
        <v>28</v>
      </c>
      <c r="E96" s="95"/>
      <c r="F96" s="96"/>
      <c r="G96" s="112">
        <f t="shared" ref="G96:I98" si="8">G97</f>
        <v>10</v>
      </c>
      <c r="H96" s="112">
        <f t="shared" si="8"/>
        <v>15</v>
      </c>
      <c r="I96" s="112">
        <f t="shared" si="8"/>
        <v>15</v>
      </c>
    </row>
    <row r="97" spans="1:9" s="78" customFormat="1" ht="28.5" customHeight="1" x14ac:dyDescent="0.2">
      <c r="A97" s="105"/>
      <c r="B97" s="116" t="s">
        <v>155</v>
      </c>
      <c r="C97" s="117" t="s">
        <v>98</v>
      </c>
      <c r="D97" s="117" t="s">
        <v>28</v>
      </c>
      <c r="E97" s="108" t="s">
        <v>28</v>
      </c>
      <c r="F97" s="96"/>
      <c r="G97" s="118">
        <f t="shared" si="8"/>
        <v>10</v>
      </c>
      <c r="H97" s="118">
        <f t="shared" si="8"/>
        <v>15</v>
      </c>
      <c r="I97" s="118">
        <f t="shared" si="8"/>
        <v>15</v>
      </c>
    </row>
    <row r="98" spans="1:9" s="78" customFormat="1" ht="23.25" customHeight="1" x14ac:dyDescent="0.2">
      <c r="A98" s="105"/>
      <c r="B98" s="128" t="s">
        <v>289</v>
      </c>
      <c r="C98" s="117" t="s">
        <v>98</v>
      </c>
      <c r="D98" s="117" t="s">
        <v>28</v>
      </c>
      <c r="E98" s="108" t="s">
        <v>290</v>
      </c>
      <c r="F98" s="96"/>
      <c r="G98" s="118">
        <f t="shared" si="8"/>
        <v>10</v>
      </c>
      <c r="H98" s="118">
        <f t="shared" si="8"/>
        <v>15</v>
      </c>
      <c r="I98" s="118">
        <f t="shared" si="8"/>
        <v>15</v>
      </c>
    </row>
    <row r="99" spans="1:9" s="78" customFormat="1" ht="54" customHeight="1" x14ac:dyDescent="0.25">
      <c r="A99" s="131"/>
      <c r="B99" s="92" t="s">
        <v>291</v>
      </c>
      <c r="C99" s="94" t="s">
        <v>98</v>
      </c>
      <c r="D99" s="94" t="s">
        <v>28</v>
      </c>
      <c r="E99" s="108" t="s">
        <v>292</v>
      </c>
      <c r="F99" s="96" t="s">
        <v>172</v>
      </c>
      <c r="G99" s="112">
        <v>10</v>
      </c>
      <c r="H99" s="112">
        <v>15</v>
      </c>
      <c r="I99" s="112">
        <v>15</v>
      </c>
    </row>
    <row r="100" spans="1:9" s="78" customFormat="1" ht="32.25" customHeight="1" x14ac:dyDescent="0.25">
      <c r="A100" s="131"/>
      <c r="B100" s="144" t="s">
        <v>293</v>
      </c>
      <c r="C100" s="146"/>
      <c r="D100" s="146"/>
      <c r="E100" s="147"/>
      <c r="F100" s="148"/>
      <c r="G100" s="149">
        <f>G7+G44+G53+G59+G65+G79+G84+G90+G95</f>
        <v>17245.04</v>
      </c>
      <c r="H100" s="149">
        <f>H7+H44+H53+H59+H65+H79+H84+H90+H95</f>
        <v>12772.580000000002</v>
      </c>
      <c r="I100" s="149">
        <f>I7+I44+I53+I59+I65+I79+I84+I90+I95</f>
        <v>10131.070000000002</v>
      </c>
    </row>
  </sheetData>
  <mergeCells count="4">
    <mergeCell ref="F1:I1"/>
    <mergeCell ref="F2:I2"/>
    <mergeCell ref="A3:I3"/>
    <mergeCell ref="A4:G4"/>
  </mergeCells>
  <printOptions gridLines="1"/>
  <pageMargins left="0.47013888888888899" right="0.209722222222222" top="0.55972222222222201" bottom="0.47986111111111102" header="0.51180555555555496" footer="0.51180555555555496"/>
  <pageSetup paperSize="9" scale="97" firstPageNumber="0" fitToHeight="0" orientation="portrait" horizontalDpi="300" verticalDpi="300" r:id="rId1"/>
  <rowBreaks count="1" manualBreakCount="1">
    <brk id="7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3"/>
  <sheetViews>
    <sheetView zoomScaleNormal="100" workbookViewId="0">
      <selection activeCell="C11" sqref="C11"/>
    </sheetView>
  </sheetViews>
  <sheetFormatPr defaultColWidth="9.140625" defaultRowHeight="15.75" x14ac:dyDescent="0.25"/>
  <cols>
    <col min="1" max="1" width="7.42578125" style="152" customWidth="1"/>
    <col min="2" max="2" width="52" style="152" customWidth="1"/>
    <col min="3" max="3" width="9.7109375" style="152" customWidth="1"/>
    <col min="4" max="4" width="10.28515625" style="152" customWidth="1"/>
    <col min="5" max="5" width="10" style="152" customWidth="1"/>
    <col min="6" max="6" width="20.140625" style="155" customWidth="1"/>
    <col min="7" max="7" width="4.85546875" style="3" hidden="1" customWidth="1"/>
    <col min="8" max="8" width="35.28515625" style="156" hidden="1" customWidth="1"/>
    <col min="9" max="9" width="9.140625" style="157" hidden="1"/>
    <col min="10" max="10" width="11.5703125" style="1" hidden="1" customWidth="1"/>
    <col min="11" max="11" width="13.140625" style="1" hidden="1" customWidth="1"/>
    <col min="12" max="257" width="9.140625" style="1"/>
  </cols>
  <sheetData>
    <row r="1" spans="1:11" x14ac:dyDescent="0.25">
      <c r="C1" s="230" t="s">
        <v>300</v>
      </c>
      <c r="D1" s="230"/>
      <c r="E1" s="230"/>
      <c r="I1" s="225" t="s">
        <v>301</v>
      </c>
      <c r="J1" s="225"/>
      <c r="K1" s="225"/>
    </row>
    <row r="2" spans="1:11" ht="93" customHeight="1" x14ac:dyDescent="0.25">
      <c r="C2" s="218" t="str">
        <f>'пр.1 доходы'!I2</f>
        <v xml:space="preserve"> к Решению Совета Кааламского сельского поселения № 143 от 05.05.2023г . "О внесении изменений в Решение Совета Кааламского сельского поселения от 24 декабря 2022 г. № 137 «О бюджете Кааламского сельского поселения на 2023 год и на плановый период 2024-2025 годы»     </v>
      </c>
      <c r="D2" s="218"/>
      <c r="E2" s="218"/>
      <c r="F2" s="6"/>
      <c r="I2" s="218" t="str">
        <f>'пр.1 доходы'!I2</f>
        <v xml:space="preserve"> к Решению Совета Кааламского сельского поселения № 143 от 05.05.2023г . "О внесении изменений в Решение Совета Кааламского сельского поселения от 24 декабря 2022 г. № 137 «О бюджете Кааламского сельского поселения на 2023 год и на плановый период 2024-2025 годы»     </v>
      </c>
      <c r="J2" s="218"/>
      <c r="K2" s="218"/>
    </row>
    <row r="3" spans="1:11" ht="74.25" customHeight="1" x14ac:dyDescent="0.25">
      <c r="A3" s="228" t="s">
        <v>302</v>
      </c>
      <c r="B3" s="228"/>
      <c r="C3" s="228"/>
      <c r="D3" s="228"/>
      <c r="E3" s="228"/>
      <c r="F3" s="8"/>
      <c r="G3" s="231" t="s">
        <v>303</v>
      </c>
      <c r="H3" s="231"/>
      <c r="I3" s="231"/>
      <c r="J3" s="231"/>
      <c r="K3" s="231"/>
    </row>
    <row r="4" spans="1:11" ht="23.25" customHeight="1" x14ac:dyDescent="0.25">
      <c r="A4" s="228" t="str">
        <f>'пр.1 доходы'!A4:M4</f>
        <v>на 2023 год и на плановый период 2024-2025 годы</v>
      </c>
      <c r="B4" s="228"/>
      <c r="C4" s="228"/>
      <c r="D4" s="159"/>
      <c r="E4" s="160"/>
      <c r="F4" s="8"/>
      <c r="G4" s="229" t="str">
        <f>A4</f>
        <v>на 2023 год и на плановый период 2024-2025 годы</v>
      </c>
      <c r="H4" s="229"/>
      <c r="I4" s="229"/>
      <c r="J4" s="229"/>
      <c r="K4" s="229"/>
    </row>
    <row r="5" spans="1:11" ht="23.25" customHeight="1" x14ac:dyDescent="0.25">
      <c r="A5" s="158"/>
      <c r="B5" s="8"/>
      <c r="C5" s="8"/>
      <c r="D5" s="159"/>
      <c r="E5" s="160" t="s">
        <v>3</v>
      </c>
      <c r="F5" s="8"/>
      <c r="G5" s="161"/>
      <c r="H5" s="162"/>
      <c r="I5" s="162"/>
      <c r="J5" s="162"/>
      <c r="K5" s="163" t="s">
        <v>3</v>
      </c>
    </row>
    <row r="6" spans="1:11" ht="44.25" customHeight="1" x14ac:dyDescent="0.25">
      <c r="A6" s="164" t="s">
        <v>304</v>
      </c>
      <c r="B6" s="165" t="s">
        <v>305</v>
      </c>
      <c r="C6" s="166" t="s">
        <v>14</v>
      </c>
      <c r="D6" s="166" t="s">
        <v>306</v>
      </c>
      <c r="E6" s="166" t="s">
        <v>307</v>
      </c>
      <c r="F6" s="167"/>
      <c r="G6" s="10" t="s">
        <v>304</v>
      </c>
      <c r="H6" s="168" t="s">
        <v>308</v>
      </c>
      <c r="I6" s="166" t="s">
        <v>14</v>
      </c>
      <c r="J6" s="166" t="s">
        <v>306</v>
      </c>
      <c r="K6" s="166" t="s">
        <v>307</v>
      </c>
    </row>
    <row r="7" spans="1:11" ht="57.75" customHeight="1" x14ac:dyDescent="0.25">
      <c r="A7" s="169">
        <v>1</v>
      </c>
      <c r="B7" s="170" t="s">
        <v>309</v>
      </c>
      <c r="C7" s="171">
        <v>1900.3</v>
      </c>
      <c r="D7" s="171">
        <v>1900.3</v>
      </c>
      <c r="E7" s="171">
        <v>1900.3</v>
      </c>
      <c r="F7" s="172"/>
      <c r="G7" s="10">
        <v>1</v>
      </c>
      <c r="H7" s="173" t="s">
        <v>310</v>
      </c>
      <c r="I7" s="174">
        <v>0</v>
      </c>
      <c r="J7" s="174">
        <v>0</v>
      </c>
      <c r="K7" s="174">
        <v>0</v>
      </c>
    </row>
    <row r="8" spans="1:11" ht="59.25" customHeight="1" x14ac:dyDescent="0.25">
      <c r="A8" s="169">
        <v>2</v>
      </c>
      <c r="B8" s="170" t="s">
        <v>311</v>
      </c>
      <c r="C8" s="171">
        <v>442.3</v>
      </c>
      <c r="D8" s="171">
        <v>459.1</v>
      </c>
      <c r="E8" s="171">
        <v>476.6</v>
      </c>
      <c r="F8" s="172"/>
      <c r="G8" s="1"/>
      <c r="H8" s="1"/>
      <c r="I8" s="1"/>
    </row>
    <row r="9" spans="1:11" ht="78.75" x14ac:dyDescent="0.25">
      <c r="A9" s="169">
        <v>3</v>
      </c>
      <c r="B9" s="170" t="s">
        <v>312</v>
      </c>
      <c r="C9" s="171">
        <v>2</v>
      </c>
      <c r="D9" s="171">
        <v>2</v>
      </c>
      <c r="E9" s="171">
        <v>2</v>
      </c>
      <c r="F9" s="172"/>
      <c r="H9" s="175"/>
      <c r="I9" s="176"/>
    </row>
    <row r="10" spans="1:11" ht="63" x14ac:dyDescent="0.25">
      <c r="A10" s="169">
        <v>4</v>
      </c>
      <c r="B10" s="170" t="s">
        <v>313</v>
      </c>
      <c r="C10" s="171">
        <v>0</v>
      </c>
      <c r="D10" s="171">
        <v>2381.92</v>
      </c>
      <c r="E10" s="171">
        <v>0</v>
      </c>
      <c r="F10" s="172"/>
      <c r="H10" s="175"/>
      <c r="I10" s="176"/>
    </row>
    <row r="11" spans="1:11" ht="31.5" x14ac:dyDescent="0.25">
      <c r="A11" s="169">
        <v>5</v>
      </c>
      <c r="B11" s="177" t="s">
        <v>134</v>
      </c>
      <c r="C11" s="171">
        <f>132.41+1909.21</f>
        <v>2041.6200000000001</v>
      </c>
      <c r="D11" s="171">
        <v>0</v>
      </c>
      <c r="E11" s="171">
        <v>0</v>
      </c>
      <c r="F11" s="172"/>
      <c r="H11" s="175"/>
      <c r="I11" s="176"/>
    </row>
    <row r="12" spans="1:11" x14ac:dyDescent="0.25">
      <c r="A12" s="178" t="s">
        <v>293</v>
      </c>
      <c r="B12" s="179"/>
      <c r="C12" s="180">
        <f>SUM(C7:C11)</f>
        <v>4386.22</v>
      </c>
      <c r="D12" s="180">
        <f>SUM(D7:D11)</f>
        <v>4743.32</v>
      </c>
      <c r="E12" s="180">
        <f>SUM(E7:E11)</f>
        <v>2378.9</v>
      </c>
      <c r="F12" s="181"/>
    </row>
    <row r="13" spans="1:11" x14ac:dyDescent="0.25">
      <c r="F13" s="181"/>
    </row>
    <row r="14" spans="1:11" x14ac:dyDescent="0.25">
      <c r="A14" s="182"/>
      <c r="B14" s="182"/>
      <c r="C14" s="182"/>
      <c r="D14" s="182"/>
      <c r="E14" s="182"/>
      <c r="F14" s="181"/>
    </row>
    <row r="15" spans="1:11" x14ac:dyDescent="0.25">
      <c r="A15" s="182"/>
      <c r="B15" s="182"/>
      <c r="C15" s="182"/>
      <c r="D15" s="182"/>
      <c r="E15" s="182"/>
      <c r="F15" s="181"/>
    </row>
    <row r="16" spans="1:11" x14ac:dyDescent="0.25">
      <c r="A16" s="182"/>
      <c r="B16" s="182"/>
      <c r="C16" s="182"/>
      <c r="D16" s="182"/>
      <c r="E16" s="182"/>
      <c r="F16" s="181"/>
    </row>
    <row r="17" spans="1:6" x14ac:dyDescent="0.25">
      <c r="A17" s="182"/>
      <c r="B17" s="182"/>
      <c r="C17" s="182"/>
      <c r="D17" s="182"/>
      <c r="E17" s="182"/>
      <c r="F17" s="181"/>
    </row>
    <row r="18" spans="1:6" x14ac:dyDescent="0.25">
      <c r="A18" s="182"/>
      <c r="B18" s="182"/>
      <c r="C18" s="182"/>
      <c r="D18" s="182"/>
      <c r="E18" s="182"/>
      <c r="F18" s="181"/>
    </row>
    <row r="19" spans="1:6" x14ac:dyDescent="0.25">
      <c r="A19" s="182"/>
      <c r="B19" s="182"/>
      <c r="C19" s="182"/>
      <c r="D19" s="182"/>
      <c r="E19" s="182"/>
      <c r="F19" s="181"/>
    </row>
    <row r="20" spans="1:6" x14ac:dyDescent="0.25">
      <c r="A20" s="182"/>
      <c r="B20" s="182"/>
      <c r="C20" s="182"/>
      <c r="D20" s="182"/>
      <c r="E20" s="182"/>
      <c r="F20" s="181"/>
    </row>
    <row r="21" spans="1:6" x14ac:dyDescent="0.25">
      <c r="A21" s="182"/>
      <c r="B21" s="182"/>
      <c r="C21" s="182"/>
      <c r="D21" s="182"/>
      <c r="E21" s="182"/>
    </row>
    <row r="22" spans="1:6" x14ac:dyDescent="0.25">
      <c r="A22" s="182"/>
      <c r="B22" s="182"/>
      <c r="C22" s="182"/>
      <c r="D22" s="182"/>
      <c r="E22" s="182"/>
    </row>
    <row r="23" spans="1:6" x14ac:dyDescent="0.25">
      <c r="A23" s="182"/>
      <c r="B23" s="182"/>
      <c r="C23" s="182"/>
      <c r="D23" s="182"/>
      <c r="E23" s="182"/>
    </row>
  </sheetData>
  <mergeCells count="8">
    <mergeCell ref="A4:C4"/>
    <mergeCell ref="G4:K4"/>
    <mergeCell ref="C1:E1"/>
    <mergeCell ref="I1:K1"/>
    <mergeCell ref="C2:E2"/>
    <mergeCell ref="I2:K2"/>
    <mergeCell ref="A3:E3"/>
    <mergeCell ref="G3:K3"/>
  </mergeCells>
  <printOptions gridLines="1"/>
  <pageMargins left="0.70833333333333304" right="0.70833333333333304" top="0.74791666666666701" bottom="0.74791666666666701" header="0.51180555555555496" footer="0.51180555555555496"/>
  <pageSetup paperSize="9" scale="81" firstPageNumber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6"/>
  <sheetViews>
    <sheetView tabSelected="1" zoomScaleNormal="100" workbookViewId="0">
      <selection activeCell="B35" sqref="B35:M36"/>
    </sheetView>
  </sheetViews>
  <sheetFormatPr defaultColWidth="9.140625" defaultRowHeight="12.75" x14ac:dyDescent="0.2"/>
  <cols>
    <col min="1" max="1" width="4.85546875" style="1" customWidth="1"/>
    <col min="2" max="2" width="36" style="1" customWidth="1"/>
    <col min="3" max="3" width="4" style="78" customWidth="1"/>
    <col min="4" max="8" width="3.5703125" style="78" customWidth="1"/>
    <col min="9" max="9" width="4.5703125" style="78" customWidth="1"/>
    <col min="10" max="10" width="4.140625" style="78" customWidth="1"/>
    <col min="11" max="11" width="8.140625" style="1" customWidth="1"/>
    <col min="12" max="12" width="9.28515625" style="1" customWidth="1"/>
    <col min="13" max="13" width="9" style="1" customWidth="1"/>
    <col min="14" max="257" width="9.140625" style="1"/>
  </cols>
  <sheetData>
    <row r="1" spans="1:13" x14ac:dyDescent="0.2">
      <c r="D1" s="233" t="s">
        <v>314</v>
      </c>
      <c r="E1" s="233"/>
      <c r="F1" s="233"/>
      <c r="G1" s="233"/>
      <c r="H1" s="233"/>
      <c r="I1" s="233"/>
      <c r="J1" s="233"/>
      <c r="K1" s="233"/>
      <c r="L1" s="233"/>
      <c r="M1" s="233"/>
    </row>
    <row r="2" spans="1:13" ht="44.25" customHeight="1" x14ac:dyDescent="0.2">
      <c r="A2" s="3"/>
      <c r="B2" s="234"/>
      <c r="C2" s="234"/>
      <c r="D2" s="218" t="str">
        <f>'пр.1 доходы'!I2</f>
        <v xml:space="preserve"> к Решению Совета Кааламского сельского поселения № 143 от 05.05.2023г . "О внесении изменений в Решение Совета Кааламского сельского поселения от 24 декабря 2022 г. № 137 «О бюджете Кааламского сельского поселения на 2023 год и на плановый период 2024-2025 годы»     </v>
      </c>
      <c r="E2" s="218"/>
      <c r="F2" s="218"/>
      <c r="G2" s="218"/>
      <c r="H2" s="218"/>
      <c r="I2" s="218"/>
      <c r="J2" s="218"/>
      <c r="K2" s="218"/>
      <c r="L2" s="218"/>
      <c r="M2" s="218"/>
    </row>
    <row r="3" spans="1:13" ht="18" customHeight="1" x14ac:dyDescent="0.2">
      <c r="A3" s="235" t="s">
        <v>315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4" spans="1:13" ht="14.25" customHeight="1" x14ac:dyDescent="0.2">
      <c r="A4" s="235" t="str">
        <f>'пр.1 доходы'!A4:M4</f>
        <v>на 2023 год и на плановый период 2024-2025 годы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</row>
    <row r="5" spans="1:13" x14ac:dyDescent="0.2">
      <c r="A5" s="3"/>
      <c r="B5" s="3"/>
      <c r="C5" s="183"/>
      <c r="D5" s="183"/>
      <c r="E5" s="183"/>
      <c r="F5" s="183"/>
      <c r="G5" s="183"/>
      <c r="H5" s="183"/>
      <c r="I5" s="183"/>
      <c r="J5" s="183"/>
      <c r="K5" s="184"/>
      <c r="M5" s="1" t="s">
        <v>3</v>
      </c>
    </row>
    <row r="6" spans="1:13" ht="47.25" customHeight="1" x14ac:dyDescent="0.2">
      <c r="A6" s="185" t="s">
        <v>316</v>
      </c>
      <c r="B6" s="185" t="s">
        <v>317</v>
      </c>
      <c r="C6" s="232" t="s">
        <v>318</v>
      </c>
      <c r="D6" s="232"/>
      <c r="E6" s="232"/>
      <c r="F6" s="232"/>
      <c r="G6" s="232"/>
      <c r="H6" s="232"/>
      <c r="I6" s="232"/>
      <c r="J6" s="232"/>
      <c r="K6" s="166" t="s">
        <v>14</v>
      </c>
      <c r="L6" s="186" t="s">
        <v>15</v>
      </c>
      <c r="M6" s="186" t="s">
        <v>16</v>
      </c>
    </row>
    <row r="7" spans="1:13" ht="29.25" customHeight="1" x14ac:dyDescent="0.2">
      <c r="A7" s="187"/>
      <c r="B7" s="188" t="s">
        <v>319</v>
      </c>
      <c r="C7" s="189" t="s">
        <v>20</v>
      </c>
      <c r="D7" s="189" t="s">
        <v>27</v>
      </c>
      <c r="E7" s="189" t="s">
        <v>22</v>
      </c>
      <c r="F7" s="189" t="s">
        <v>22</v>
      </c>
      <c r="G7" s="189" t="s">
        <v>22</v>
      </c>
      <c r="H7" s="189" t="s">
        <v>22</v>
      </c>
      <c r="I7" s="189" t="s">
        <v>23</v>
      </c>
      <c r="J7" s="189" t="s">
        <v>20</v>
      </c>
      <c r="K7" s="190">
        <f>K8+K13+K18+K27</f>
        <v>-3.819999999999709</v>
      </c>
      <c r="L7" s="190">
        <f>L8+L13+L18+L27</f>
        <v>-349.99999999999818</v>
      </c>
      <c r="M7" s="190">
        <f>M8+M13+M18+M27</f>
        <v>-609.99999999999818</v>
      </c>
    </row>
    <row r="8" spans="1:13" ht="25.15" customHeight="1" x14ac:dyDescent="0.2">
      <c r="A8" s="191" t="s">
        <v>24</v>
      </c>
      <c r="B8" s="192" t="s">
        <v>320</v>
      </c>
      <c r="C8" s="193" t="s">
        <v>97</v>
      </c>
      <c r="D8" s="193" t="s">
        <v>27</v>
      </c>
      <c r="E8" s="193" t="s">
        <v>28</v>
      </c>
      <c r="F8" s="193" t="s">
        <v>22</v>
      </c>
      <c r="G8" s="193" t="s">
        <v>22</v>
      </c>
      <c r="H8" s="193" t="s">
        <v>22</v>
      </c>
      <c r="I8" s="193" t="s">
        <v>23</v>
      </c>
      <c r="J8" s="193" t="s">
        <v>20</v>
      </c>
      <c r="K8" s="194">
        <f>K9-K11</f>
        <v>0</v>
      </c>
      <c r="L8" s="194">
        <f>L9-L11</f>
        <v>0</v>
      </c>
      <c r="M8" s="194">
        <f>M9-M11</f>
        <v>0</v>
      </c>
    </row>
    <row r="9" spans="1:13" ht="25.15" customHeight="1" x14ac:dyDescent="0.2">
      <c r="A9" s="195" t="s">
        <v>30</v>
      </c>
      <c r="B9" s="196" t="s">
        <v>321</v>
      </c>
      <c r="C9" s="189" t="s">
        <v>97</v>
      </c>
      <c r="D9" s="189" t="s">
        <v>27</v>
      </c>
      <c r="E9" s="189" t="s">
        <v>28</v>
      </c>
      <c r="F9" s="189" t="s">
        <v>22</v>
      </c>
      <c r="G9" s="189" t="s">
        <v>22</v>
      </c>
      <c r="H9" s="189" t="s">
        <v>22</v>
      </c>
      <c r="I9" s="189" t="s">
        <v>23</v>
      </c>
      <c r="J9" s="189">
        <v>700</v>
      </c>
      <c r="K9" s="190">
        <f>K10</f>
        <v>0</v>
      </c>
      <c r="L9" s="190">
        <f>L10</f>
        <v>0</v>
      </c>
      <c r="M9" s="190">
        <f>M10</f>
        <v>0</v>
      </c>
    </row>
    <row r="10" spans="1:13" ht="25.15" customHeight="1" x14ac:dyDescent="0.2">
      <c r="A10" s="197" t="s">
        <v>322</v>
      </c>
      <c r="B10" s="198" t="s">
        <v>323</v>
      </c>
      <c r="C10" s="199" t="s">
        <v>97</v>
      </c>
      <c r="D10" s="199" t="s">
        <v>27</v>
      </c>
      <c r="E10" s="199" t="s">
        <v>28</v>
      </c>
      <c r="F10" s="199" t="s">
        <v>22</v>
      </c>
      <c r="G10" s="199" t="s">
        <v>22</v>
      </c>
      <c r="H10" s="199" t="s">
        <v>79</v>
      </c>
      <c r="I10" s="199" t="s">
        <v>23</v>
      </c>
      <c r="J10" s="199">
        <v>710</v>
      </c>
      <c r="K10" s="200">
        <v>0</v>
      </c>
      <c r="L10" s="200">
        <v>0</v>
      </c>
      <c r="M10" s="200">
        <v>0</v>
      </c>
    </row>
    <row r="11" spans="1:13" ht="30.75" customHeight="1" x14ac:dyDescent="0.2">
      <c r="A11" s="201" t="s">
        <v>33</v>
      </c>
      <c r="B11" s="196" t="s">
        <v>324</v>
      </c>
      <c r="C11" s="189" t="s">
        <v>97</v>
      </c>
      <c r="D11" s="189" t="s">
        <v>27</v>
      </c>
      <c r="E11" s="189" t="s">
        <v>28</v>
      </c>
      <c r="F11" s="189" t="s">
        <v>22</v>
      </c>
      <c r="G11" s="189" t="s">
        <v>22</v>
      </c>
      <c r="H11" s="189" t="s">
        <v>22</v>
      </c>
      <c r="I11" s="189" t="s">
        <v>23</v>
      </c>
      <c r="J11" s="189" t="s">
        <v>325</v>
      </c>
      <c r="K11" s="202">
        <f>K12</f>
        <v>0</v>
      </c>
      <c r="L11" s="202">
        <f>L12</f>
        <v>0</v>
      </c>
      <c r="M11" s="202">
        <f>M12</f>
        <v>0</v>
      </c>
    </row>
    <row r="12" spans="1:13" ht="25.15" customHeight="1" x14ac:dyDescent="0.2">
      <c r="A12" s="197" t="s">
        <v>322</v>
      </c>
      <c r="B12" s="198" t="s">
        <v>326</v>
      </c>
      <c r="C12" s="199" t="s">
        <v>97</v>
      </c>
      <c r="D12" s="199" t="s">
        <v>27</v>
      </c>
      <c r="E12" s="199" t="s">
        <v>28</v>
      </c>
      <c r="F12" s="199" t="s">
        <v>22</v>
      </c>
      <c r="G12" s="199" t="s">
        <v>22</v>
      </c>
      <c r="H12" s="199" t="s">
        <v>79</v>
      </c>
      <c r="I12" s="199" t="s">
        <v>23</v>
      </c>
      <c r="J12" s="199" t="s">
        <v>327</v>
      </c>
      <c r="K12" s="200">
        <v>0</v>
      </c>
      <c r="L12" s="200">
        <v>0</v>
      </c>
      <c r="M12" s="200">
        <v>0</v>
      </c>
    </row>
    <row r="13" spans="1:13" ht="24.6" customHeight="1" x14ac:dyDescent="0.2">
      <c r="A13" s="191" t="s">
        <v>119</v>
      </c>
      <c r="B13" s="192" t="s">
        <v>328</v>
      </c>
      <c r="C13" s="193" t="s">
        <v>97</v>
      </c>
      <c r="D13" s="193" t="s">
        <v>27</v>
      </c>
      <c r="E13" s="193" t="s">
        <v>57</v>
      </c>
      <c r="F13" s="193" t="s">
        <v>22</v>
      </c>
      <c r="G13" s="193" t="s">
        <v>22</v>
      </c>
      <c r="H13" s="193" t="s">
        <v>22</v>
      </c>
      <c r="I13" s="193" t="s">
        <v>23</v>
      </c>
      <c r="J13" s="193" t="s">
        <v>20</v>
      </c>
      <c r="K13" s="194">
        <f>K14-K16</f>
        <v>0</v>
      </c>
      <c r="L13" s="194">
        <f>L14-L16</f>
        <v>0</v>
      </c>
      <c r="M13" s="194">
        <f>M14-M16</f>
        <v>0</v>
      </c>
    </row>
    <row r="14" spans="1:13" ht="33.6" customHeight="1" x14ac:dyDescent="0.2">
      <c r="A14" s="195" t="s">
        <v>329</v>
      </c>
      <c r="B14" s="196" t="s">
        <v>330</v>
      </c>
      <c r="C14" s="189" t="s">
        <v>97</v>
      </c>
      <c r="D14" s="189" t="s">
        <v>27</v>
      </c>
      <c r="E14" s="189" t="s">
        <v>57</v>
      </c>
      <c r="F14" s="189" t="s">
        <v>22</v>
      </c>
      <c r="G14" s="189" t="s">
        <v>22</v>
      </c>
      <c r="H14" s="189" t="s">
        <v>22</v>
      </c>
      <c r="I14" s="189" t="s">
        <v>23</v>
      </c>
      <c r="J14" s="189" t="s">
        <v>331</v>
      </c>
      <c r="K14" s="202">
        <f>K15</f>
        <v>0</v>
      </c>
      <c r="L14" s="202">
        <f>L15</f>
        <v>0</v>
      </c>
      <c r="M14" s="202">
        <f>M15</f>
        <v>0</v>
      </c>
    </row>
    <row r="15" spans="1:13" ht="33" customHeight="1" x14ac:dyDescent="0.2">
      <c r="A15" s="201" t="s">
        <v>322</v>
      </c>
      <c r="B15" s="198" t="s">
        <v>332</v>
      </c>
      <c r="C15" s="199" t="s">
        <v>97</v>
      </c>
      <c r="D15" s="199" t="s">
        <v>27</v>
      </c>
      <c r="E15" s="199" t="s">
        <v>57</v>
      </c>
      <c r="F15" s="199" t="s">
        <v>27</v>
      </c>
      <c r="G15" s="199" t="s">
        <v>22</v>
      </c>
      <c r="H15" s="199" t="s">
        <v>79</v>
      </c>
      <c r="I15" s="199" t="s">
        <v>23</v>
      </c>
      <c r="J15" s="199" t="s">
        <v>333</v>
      </c>
      <c r="K15" s="200">
        <v>0</v>
      </c>
      <c r="L15" s="200">
        <v>0</v>
      </c>
      <c r="M15" s="200">
        <v>0</v>
      </c>
    </row>
    <row r="16" spans="1:13" ht="42.75" customHeight="1" x14ac:dyDescent="0.2">
      <c r="A16" s="195" t="s">
        <v>334</v>
      </c>
      <c r="B16" s="196" t="s">
        <v>335</v>
      </c>
      <c r="C16" s="189" t="s">
        <v>97</v>
      </c>
      <c r="D16" s="189" t="s">
        <v>27</v>
      </c>
      <c r="E16" s="189" t="s">
        <v>57</v>
      </c>
      <c r="F16" s="189" t="s">
        <v>22</v>
      </c>
      <c r="G16" s="189" t="s">
        <v>22</v>
      </c>
      <c r="H16" s="189" t="s">
        <v>22</v>
      </c>
      <c r="I16" s="189" t="s">
        <v>23</v>
      </c>
      <c r="J16" s="189" t="s">
        <v>325</v>
      </c>
      <c r="K16" s="190">
        <f>K17</f>
        <v>0</v>
      </c>
      <c r="L16" s="190">
        <f>L17</f>
        <v>0</v>
      </c>
      <c r="M16" s="190">
        <f>M17</f>
        <v>0</v>
      </c>
    </row>
    <row r="17" spans="1:13" ht="36" customHeight="1" x14ac:dyDescent="0.2">
      <c r="A17" s="201" t="s">
        <v>322</v>
      </c>
      <c r="B17" s="198" t="s">
        <v>336</v>
      </c>
      <c r="C17" s="199" t="s">
        <v>97</v>
      </c>
      <c r="D17" s="199" t="s">
        <v>27</v>
      </c>
      <c r="E17" s="199" t="s">
        <v>57</v>
      </c>
      <c r="F17" s="199" t="s">
        <v>27</v>
      </c>
      <c r="G17" s="199" t="s">
        <v>22</v>
      </c>
      <c r="H17" s="199" t="s">
        <v>79</v>
      </c>
      <c r="I17" s="199" t="s">
        <v>23</v>
      </c>
      <c r="J17" s="199">
        <v>810</v>
      </c>
      <c r="K17" s="203">
        <v>0</v>
      </c>
      <c r="L17" s="203">
        <v>0</v>
      </c>
      <c r="M17" s="203">
        <v>0</v>
      </c>
    </row>
    <row r="18" spans="1:13" ht="24.6" customHeight="1" x14ac:dyDescent="0.2">
      <c r="A18" s="191" t="s">
        <v>123</v>
      </c>
      <c r="B18" s="192" t="s">
        <v>337</v>
      </c>
      <c r="C18" s="193" t="s">
        <v>97</v>
      </c>
      <c r="D18" s="193" t="s">
        <v>27</v>
      </c>
      <c r="E18" s="193" t="s">
        <v>71</v>
      </c>
      <c r="F18" s="193" t="s">
        <v>22</v>
      </c>
      <c r="G18" s="193" t="s">
        <v>22</v>
      </c>
      <c r="H18" s="193" t="s">
        <v>22</v>
      </c>
      <c r="I18" s="193" t="s">
        <v>23</v>
      </c>
      <c r="J18" s="193" t="s">
        <v>20</v>
      </c>
      <c r="K18" s="204">
        <f>K22+K26</f>
        <v>-3.819999999999709</v>
      </c>
      <c r="L18" s="204">
        <f>L22+L26</f>
        <v>-349.99999999999818</v>
      </c>
      <c r="M18" s="204">
        <f>M22+M26</f>
        <v>-609.99999999999818</v>
      </c>
    </row>
    <row r="19" spans="1:13" ht="13.15" customHeight="1" x14ac:dyDescent="0.2">
      <c r="A19" s="201" t="s">
        <v>72</v>
      </c>
      <c r="B19" s="196" t="s">
        <v>338</v>
      </c>
      <c r="C19" s="199" t="s">
        <v>97</v>
      </c>
      <c r="D19" s="189" t="s">
        <v>27</v>
      </c>
      <c r="E19" s="189" t="s">
        <v>71</v>
      </c>
      <c r="F19" s="189" t="s">
        <v>22</v>
      </c>
      <c r="G19" s="189" t="s">
        <v>22</v>
      </c>
      <c r="H19" s="189" t="s">
        <v>22</v>
      </c>
      <c r="I19" s="189" t="s">
        <v>23</v>
      </c>
      <c r="J19" s="189" t="s">
        <v>339</v>
      </c>
      <c r="K19" s="205">
        <f t="shared" ref="K19:M21" si="0">K20</f>
        <v>-17248.86</v>
      </c>
      <c r="L19" s="205">
        <f t="shared" si="0"/>
        <v>-13122.58</v>
      </c>
      <c r="M19" s="205">
        <f t="shared" si="0"/>
        <v>-10741.07</v>
      </c>
    </row>
    <row r="20" spans="1:13" ht="13.15" customHeight="1" x14ac:dyDescent="0.2">
      <c r="A20" s="206"/>
      <c r="B20" s="198" t="s">
        <v>340</v>
      </c>
      <c r="C20" s="189" t="s">
        <v>97</v>
      </c>
      <c r="D20" s="199" t="s">
        <v>27</v>
      </c>
      <c r="E20" s="199" t="s">
        <v>71</v>
      </c>
      <c r="F20" s="199" t="s">
        <v>28</v>
      </c>
      <c r="G20" s="199" t="s">
        <v>22</v>
      </c>
      <c r="H20" s="199" t="s">
        <v>22</v>
      </c>
      <c r="I20" s="199" t="s">
        <v>23</v>
      </c>
      <c r="J20" s="199" t="s">
        <v>339</v>
      </c>
      <c r="K20" s="207">
        <f t="shared" si="0"/>
        <v>-17248.86</v>
      </c>
      <c r="L20" s="207">
        <f t="shared" si="0"/>
        <v>-13122.58</v>
      </c>
      <c r="M20" s="207">
        <f t="shared" si="0"/>
        <v>-10741.07</v>
      </c>
    </row>
    <row r="21" spans="1:13" ht="22.9" customHeight="1" x14ac:dyDescent="0.2">
      <c r="A21" s="206"/>
      <c r="B21" s="198" t="s">
        <v>341</v>
      </c>
      <c r="C21" s="199" t="s">
        <v>97</v>
      </c>
      <c r="D21" s="199" t="s">
        <v>27</v>
      </c>
      <c r="E21" s="199" t="s">
        <v>71</v>
      </c>
      <c r="F21" s="199" t="s">
        <v>28</v>
      </c>
      <c r="G21" s="199" t="s">
        <v>27</v>
      </c>
      <c r="H21" s="199" t="s">
        <v>22</v>
      </c>
      <c r="I21" s="199" t="s">
        <v>23</v>
      </c>
      <c r="J21" s="199" t="s">
        <v>339</v>
      </c>
      <c r="K21" s="207">
        <f t="shared" si="0"/>
        <v>-17248.86</v>
      </c>
      <c r="L21" s="207">
        <f t="shared" si="0"/>
        <v>-13122.58</v>
      </c>
      <c r="M21" s="207">
        <f t="shared" si="0"/>
        <v>-10741.07</v>
      </c>
    </row>
    <row r="22" spans="1:13" ht="22.9" customHeight="1" x14ac:dyDescent="0.2">
      <c r="A22" s="206"/>
      <c r="B22" s="198" t="s">
        <v>342</v>
      </c>
      <c r="C22" s="189" t="s">
        <v>97</v>
      </c>
      <c r="D22" s="199" t="s">
        <v>27</v>
      </c>
      <c r="E22" s="199" t="s">
        <v>71</v>
      </c>
      <c r="F22" s="199" t="s">
        <v>28</v>
      </c>
      <c r="G22" s="199" t="s">
        <v>27</v>
      </c>
      <c r="H22" s="199" t="s">
        <v>79</v>
      </c>
      <c r="I22" s="199" t="s">
        <v>23</v>
      </c>
      <c r="J22" s="199" t="s">
        <v>343</v>
      </c>
      <c r="K22" s="207">
        <f>-(K31+K10+K15)</f>
        <v>-17248.86</v>
      </c>
      <c r="L22" s="207">
        <f>-(L31+L10+L15)</f>
        <v>-13122.58</v>
      </c>
      <c r="M22" s="207">
        <f>-(M31+M10+M15)</f>
        <v>-10741.07</v>
      </c>
    </row>
    <row r="23" spans="1:13" ht="15.75" customHeight="1" x14ac:dyDescent="0.2">
      <c r="A23" s="201" t="s">
        <v>344</v>
      </c>
      <c r="B23" s="196" t="s">
        <v>345</v>
      </c>
      <c r="C23" s="199" t="s">
        <v>97</v>
      </c>
      <c r="D23" s="189" t="s">
        <v>27</v>
      </c>
      <c r="E23" s="189" t="s">
        <v>71</v>
      </c>
      <c r="F23" s="189" t="s">
        <v>22</v>
      </c>
      <c r="G23" s="189" t="s">
        <v>22</v>
      </c>
      <c r="H23" s="189" t="s">
        <v>22</v>
      </c>
      <c r="I23" s="189" t="s">
        <v>23</v>
      </c>
      <c r="J23" s="189" t="s">
        <v>346</v>
      </c>
      <c r="K23" s="205">
        <f t="shared" ref="K23:M25" si="1">K24</f>
        <v>17245.04</v>
      </c>
      <c r="L23" s="205">
        <f t="shared" si="1"/>
        <v>12772.580000000002</v>
      </c>
      <c r="M23" s="205">
        <f t="shared" si="1"/>
        <v>10131.070000000002</v>
      </c>
    </row>
    <row r="24" spans="1:13" ht="13.15" customHeight="1" x14ac:dyDescent="0.2">
      <c r="A24" s="206"/>
      <c r="B24" s="198" t="s">
        <v>347</v>
      </c>
      <c r="C24" s="189" t="s">
        <v>97</v>
      </c>
      <c r="D24" s="199" t="s">
        <v>27</v>
      </c>
      <c r="E24" s="199" t="s">
        <v>71</v>
      </c>
      <c r="F24" s="199" t="s">
        <v>28</v>
      </c>
      <c r="G24" s="199" t="s">
        <v>22</v>
      </c>
      <c r="H24" s="199" t="s">
        <v>22</v>
      </c>
      <c r="I24" s="199" t="s">
        <v>23</v>
      </c>
      <c r="J24" s="199" t="s">
        <v>346</v>
      </c>
      <c r="K24" s="207">
        <f t="shared" si="1"/>
        <v>17245.04</v>
      </c>
      <c r="L24" s="207">
        <f t="shared" si="1"/>
        <v>12772.580000000002</v>
      </c>
      <c r="M24" s="207">
        <f t="shared" si="1"/>
        <v>10131.070000000002</v>
      </c>
    </row>
    <row r="25" spans="1:13" ht="24.75" customHeight="1" x14ac:dyDescent="0.2">
      <c r="A25" s="206"/>
      <c r="B25" s="198" t="s">
        <v>348</v>
      </c>
      <c r="C25" s="199" t="s">
        <v>97</v>
      </c>
      <c r="D25" s="199" t="s">
        <v>27</v>
      </c>
      <c r="E25" s="199" t="s">
        <v>71</v>
      </c>
      <c r="F25" s="199" t="s">
        <v>28</v>
      </c>
      <c r="G25" s="199" t="s">
        <v>27</v>
      </c>
      <c r="H25" s="199" t="s">
        <v>22</v>
      </c>
      <c r="I25" s="199" t="s">
        <v>23</v>
      </c>
      <c r="J25" s="199" t="s">
        <v>346</v>
      </c>
      <c r="K25" s="207">
        <f t="shared" si="1"/>
        <v>17245.04</v>
      </c>
      <c r="L25" s="207">
        <f t="shared" si="1"/>
        <v>12772.580000000002</v>
      </c>
      <c r="M25" s="207">
        <f t="shared" si="1"/>
        <v>10131.070000000002</v>
      </c>
    </row>
    <row r="26" spans="1:13" ht="21.6" customHeight="1" x14ac:dyDescent="0.2">
      <c r="A26" s="206"/>
      <c r="B26" s="198" t="s">
        <v>348</v>
      </c>
      <c r="C26" s="189" t="s">
        <v>97</v>
      </c>
      <c r="D26" s="199" t="s">
        <v>27</v>
      </c>
      <c r="E26" s="199" t="s">
        <v>71</v>
      </c>
      <c r="F26" s="199" t="s">
        <v>28</v>
      </c>
      <c r="G26" s="199" t="s">
        <v>27</v>
      </c>
      <c r="H26" s="199" t="s">
        <v>79</v>
      </c>
      <c r="I26" s="199" t="s">
        <v>23</v>
      </c>
      <c r="J26" s="199" t="s">
        <v>349</v>
      </c>
      <c r="K26" s="207">
        <f>(K32+K12+K17-K29)</f>
        <v>17245.04</v>
      </c>
      <c r="L26" s="207">
        <f>(L32+L12+L17-L29)</f>
        <v>12772.580000000002</v>
      </c>
      <c r="M26" s="207">
        <f>(M32+M12+M17-M29)</f>
        <v>10131.070000000002</v>
      </c>
    </row>
    <row r="27" spans="1:13" ht="21.6" customHeight="1" x14ac:dyDescent="0.2">
      <c r="A27" s="201" t="s">
        <v>350</v>
      </c>
      <c r="B27" s="196" t="s">
        <v>351</v>
      </c>
      <c r="C27" s="199" t="s">
        <v>97</v>
      </c>
      <c r="D27" s="189" t="s">
        <v>27</v>
      </c>
      <c r="E27" s="189" t="s">
        <v>76</v>
      </c>
      <c r="F27" s="189" t="s">
        <v>22</v>
      </c>
      <c r="G27" s="189" t="s">
        <v>22</v>
      </c>
      <c r="H27" s="189" t="s">
        <v>22</v>
      </c>
      <c r="I27" s="189" t="s">
        <v>23</v>
      </c>
      <c r="J27" s="189" t="s">
        <v>20</v>
      </c>
      <c r="K27" s="205">
        <f t="shared" ref="K27:M28" si="2">K28</f>
        <v>0</v>
      </c>
      <c r="L27" s="205">
        <f t="shared" si="2"/>
        <v>0</v>
      </c>
      <c r="M27" s="205">
        <f t="shared" si="2"/>
        <v>0</v>
      </c>
    </row>
    <row r="28" spans="1:13" ht="24" customHeight="1" x14ac:dyDescent="0.2">
      <c r="A28" s="201" t="s">
        <v>352</v>
      </c>
      <c r="B28" s="198" t="s">
        <v>353</v>
      </c>
      <c r="C28" s="189" t="s">
        <v>97</v>
      </c>
      <c r="D28" s="189" t="s">
        <v>27</v>
      </c>
      <c r="E28" s="189" t="s">
        <v>76</v>
      </c>
      <c r="F28" s="189" t="s">
        <v>22</v>
      </c>
      <c r="G28" s="189" t="s">
        <v>22</v>
      </c>
      <c r="H28" s="189" t="s">
        <v>22</v>
      </c>
      <c r="I28" s="189" t="s">
        <v>23</v>
      </c>
      <c r="J28" s="189" t="s">
        <v>20</v>
      </c>
      <c r="K28" s="205">
        <f t="shared" si="2"/>
        <v>0</v>
      </c>
      <c r="L28" s="205">
        <f t="shared" si="2"/>
        <v>0</v>
      </c>
      <c r="M28" s="205">
        <f t="shared" si="2"/>
        <v>0</v>
      </c>
    </row>
    <row r="29" spans="1:13" ht="68.25" customHeight="1" x14ac:dyDescent="0.2">
      <c r="A29" s="206" t="s">
        <v>77</v>
      </c>
      <c r="B29" s="198" t="s">
        <v>354</v>
      </c>
      <c r="C29" s="199" t="s">
        <v>97</v>
      </c>
      <c r="D29" s="199" t="s">
        <v>27</v>
      </c>
      <c r="E29" s="199" t="s">
        <v>76</v>
      </c>
      <c r="F29" s="199" t="s">
        <v>164</v>
      </c>
      <c r="G29" s="199" t="s">
        <v>27</v>
      </c>
      <c r="H29" s="199" t="s">
        <v>79</v>
      </c>
      <c r="I29" s="199" t="s">
        <v>23</v>
      </c>
      <c r="J29" s="199" t="s">
        <v>327</v>
      </c>
      <c r="K29" s="207">
        <f>-K34</f>
        <v>0</v>
      </c>
      <c r="L29" s="207">
        <f>-L34</f>
        <v>0</v>
      </c>
      <c r="M29" s="207">
        <f>-M34</f>
        <v>0</v>
      </c>
    </row>
    <row r="30" spans="1:13" ht="8.25" hidden="1" customHeight="1" x14ac:dyDescent="0.2">
      <c r="A30" s="3"/>
      <c r="B30" s="3"/>
      <c r="C30" s="183"/>
      <c r="D30" s="183"/>
      <c r="E30" s="183"/>
      <c r="F30" s="183"/>
      <c r="G30" s="183"/>
      <c r="H30" s="183"/>
      <c r="I30" s="183"/>
      <c r="J30" s="183"/>
      <c r="K30" s="208"/>
      <c r="L30" s="208"/>
      <c r="M30" s="208"/>
    </row>
    <row r="31" spans="1:13" x14ac:dyDescent="0.2">
      <c r="A31" s="3"/>
      <c r="B31" s="209"/>
      <c r="C31" s="183"/>
      <c r="D31" s="183"/>
      <c r="E31" s="183"/>
      <c r="F31" s="183"/>
      <c r="G31" s="183"/>
      <c r="H31" s="183"/>
      <c r="I31" s="210" t="s">
        <v>355</v>
      </c>
      <c r="J31" s="183"/>
      <c r="K31" s="211">
        <f>'пр.1 доходы'!K8</f>
        <v>17248.86</v>
      </c>
      <c r="L31" s="211">
        <f>'пр.1 доходы'!L8</f>
        <v>13122.58</v>
      </c>
      <c r="M31" s="211">
        <f>'пр.1 доходы'!M8</f>
        <v>10741.07</v>
      </c>
    </row>
    <row r="32" spans="1:13" x14ac:dyDescent="0.2">
      <c r="A32" s="3"/>
      <c r="B32" s="209"/>
      <c r="C32" s="183"/>
      <c r="D32" s="183"/>
      <c r="E32" s="183"/>
      <c r="F32" s="183"/>
      <c r="G32" s="183"/>
      <c r="H32" s="183"/>
      <c r="I32" s="210" t="s">
        <v>356</v>
      </c>
      <c r="J32" s="183"/>
      <c r="K32" s="211">
        <f>'пр.2 Вед.стр'!H7</f>
        <v>17245.04</v>
      </c>
      <c r="L32" s="211">
        <f>'пр.2 Вед.стр'!I7</f>
        <v>12772.580000000002</v>
      </c>
      <c r="M32" s="211">
        <f>'пр.2 Вед.стр'!J7</f>
        <v>10131.070000000002</v>
      </c>
    </row>
    <row r="33" spans="1:13" x14ac:dyDescent="0.2">
      <c r="A33" s="3"/>
      <c r="B33" s="209"/>
      <c r="C33" s="183"/>
      <c r="D33" s="183"/>
      <c r="E33" s="183"/>
      <c r="F33" s="183"/>
      <c r="G33" s="183"/>
      <c r="H33" s="183"/>
      <c r="I33" s="212" t="s">
        <v>357</v>
      </c>
      <c r="J33" s="183"/>
      <c r="K33" s="211">
        <f>K31-K32</f>
        <v>3.819999999999709</v>
      </c>
      <c r="L33" s="211">
        <f>L31-L32</f>
        <v>349.99999999999818</v>
      </c>
      <c r="M33" s="211">
        <f>M31-M32</f>
        <v>609.99999999999818</v>
      </c>
    </row>
    <row r="34" spans="1:13" x14ac:dyDescent="0.2">
      <c r="I34" s="213" t="s">
        <v>358</v>
      </c>
      <c r="K34" s="214">
        <v>0</v>
      </c>
      <c r="L34" s="214">
        <v>0</v>
      </c>
      <c r="M34" s="214">
        <v>0</v>
      </c>
    </row>
    <row r="35" spans="1:13" x14ac:dyDescent="0.2">
      <c r="B35" s="215" t="s">
        <v>359</v>
      </c>
      <c r="L35" s="215">
        <v>250</v>
      </c>
      <c r="M35" s="215">
        <v>510</v>
      </c>
    </row>
    <row r="36" spans="1:13" x14ac:dyDescent="0.2">
      <c r="B36" s="1" t="s">
        <v>360</v>
      </c>
      <c r="L36" s="216">
        <f>L32+L35</f>
        <v>13022.580000000002</v>
      </c>
      <c r="M36" s="216">
        <f>M32+M35</f>
        <v>10641.070000000002</v>
      </c>
    </row>
  </sheetData>
  <mergeCells count="6">
    <mergeCell ref="C6:J6"/>
    <mergeCell ref="D1:M1"/>
    <mergeCell ref="B2:C2"/>
    <mergeCell ref="D2:M2"/>
    <mergeCell ref="A3:K3"/>
    <mergeCell ref="A4:M4"/>
  </mergeCells>
  <printOptions gridLines="1"/>
  <pageMargins left="0.51180555555555496" right="0.23611111111111099" top="3.9583333333333297E-2" bottom="0.196527777777778" header="0.51180555555555496" footer="0.51180555555555496"/>
  <pageSetup paperSize="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пр.1 доходы</vt:lpstr>
      <vt:lpstr>пр.2 Вед.стр</vt:lpstr>
      <vt:lpstr>пр.3 распр.БА</vt:lpstr>
      <vt:lpstr>пр.4-5</vt:lpstr>
      <vt:lpstr>источники1</vt:lpstr>
      <vt:lpstr>'пр.3 распр.БА'!Excel_BuiltIn__FilterDatabase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Пользователь</cp:lastModifiedBy>
  <cp:revision>1</cp:revision>
  <cp:lastPrinted>2023-05-14T14:27:08Z</cp:lastPrinted>
  <dcterms:created xsi:type="dcterms:W3CDTF">2002-01-30T09:06:39Z</dcterms:created>
  <dcterms:modified xsi:type="dcterms:W3CDTF">2023-05-14T14:28:26Z</dcterms:modified>
  <dc:language>en-US</dc:language>
</cp:coreProperties>
</file>