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75" windowWidth="9720" windowHeight="3630" tabRatio="595" activeTab="3"/>
  </bookViews>
  <sheets>
    <sheet name="пр.3 доходы" sheetId="1" r:id="rId1"/>
    <sheet name="пр.4 Вед.стр" sheetId="2" r:id="rId2"/>
    <sheet name="пр.5 распр.БА" sheetId="3" r:id="rId3"/>
    <sheet name="пр.8 источники1" sheetId="4" r:id="rId4"/>
  </sheets>
  <definedNames/>
  <calcPr fullCalcOnLoad="1" refMode="R1C1"/>
</workbook>
</file>

<file path=xl/sharedStrings.xml><?xml version="1.0" encoding="utf-8"?>
<sst xmlns="http://schemas.openxmlformats.org/spreadsheetml/2006/main" count="1743" uniqueCount="332">
  <si>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</si>
  <si>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</si>
  <si>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</si>
  <si>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</si>
  <si>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</si>
  <si>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</si>
  <si>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</si>
  <si>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</si>
  <si>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</si>
  <si>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</si>
  <si>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</si>
  <si>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</si>
  <si>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</si>
  <si>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</si>
  <si>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</si>
  <si>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</si>
  <si>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</si>
  <si>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</si>
  <si>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</si>
  <si>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</si>
  <si>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</si>
  <si>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</si>
  <si>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</si>
  <si>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</si>
  <si>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</si>
  <si>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</si>
  <si>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</si>
  <si>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</si>
  <si>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</si>
  <si>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</si>
  <si>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</si>
  <si>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</si>
  <si>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</si>
  <si>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</si>
  <si>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</si>
  <si>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</si>
  <si>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</si>
  <si>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</si>
  <si>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</si>
  <si>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</si>
  <si>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</si>
  <si>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</si>
  <si>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</si>
  <si>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</si>
  <si>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</si>
  <si>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</si>
  <si>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</si>
  <si>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</si>
  <si>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</si>
  <si>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</si>
  <si>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</si>
  <si>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</si>
  <si>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</si>
  <si>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</si>
  <si>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</si>
  <si>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</si>
  <si>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</si>
  <si>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</si>
  <si>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</si>
  <si>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</si>
  <si>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</si>
  <si>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</si>
  <si>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</si>
  <si>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</si>
  <si>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</si>
  <si>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</si>
  <si>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</si>
  <si>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</si>
  <si>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</si>
  <si>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</si>
  <si>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</si>
  <si>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</si>
  <si>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</si>
  <si>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</si>
  <si>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</si>
  <si>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</si>
  <si>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</si>
  <si>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</si>
  <si>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</si>
  <si>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</si>
  <si>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</si>
  <si>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</si>
  <si>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</si>
  <si>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</si>
  <si>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</si>
  <si>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</si>
  <si>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</si>
  <si>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</si>
  <si>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</si>
  <si>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</si>
  <si>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</si>
  <si>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</si>
  <si>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</si>
  <si>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</si>
  <si>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</si>
  <si>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</si>
  <si>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</si>
  <si>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</si>
  <si>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</si>
  <si>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</si>
  <si>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</si>
  <si>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</si>
  <si>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</si>
  <si>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</si>
  <si>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</si>
  <si>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</si>
  <si>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</si>
  <si>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</si>
  <si>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</si>
  <si>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</si>
  <si>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</si>
  <si>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</si>
  <si>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</si>
  <si>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</si>
  <si>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</si>
  <si>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</si>
  <si>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</si>
  <si>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</si>
  <si>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</si>
  <si>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</si>
  <si>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</si>
  <si>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</si>
  <si>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</si>
  <si>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</si>
  <si>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</si>
  <si>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</si>
  <si>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</si>
  <si>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Имущественные налоги в т.ч</t>
  </si>
  <si>
    <t>621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</si>
  <si>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</si>
  <si>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</si>
  <si>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</si>
  <si>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</si>
  <si>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</si>
  <si>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</si>
  <si>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</si>
  <si>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</si>
  <si>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</si>
  <si>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</si>
  <si>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</si>
  <si>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</si>
  <si>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</si>
  <si>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</si>
  <si>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</si>
  <si>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</si>
  <si>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</si>
  <si>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</si>
  <si>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</si>
  <si>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</si>
  <si>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</si>
  <si>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</si>
  <si>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</si>
  <si>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</si>
  <si>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</si>
  <si>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</si>
  <si>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</si>
  <si>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</si>
  <si>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</si>
  <si>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</si>
  <si>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</si>
  <si>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</si>
  <si>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</si>
  <si>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 xml:space="preserve"> 4.2</t>
  </si>
  <si>
    <t>4.2.3.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</si>
  <si>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</si>
  <si>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</si>
  <si>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</si>
  <si>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</si>
  <si>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</si>
  <si>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</si>
  <si>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</si>
  <si>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</si>
  <si>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</si>
  <si>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</si>
  <si>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</si>
  <si>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</si>
  <si>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</si>
  <si>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Культура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</si>
  <si>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</si>
  <si>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</si>
  <si>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</si>
  <si>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</si>
  <si>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</si>
  <si>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 xml:space="preserve"> Прогноз  поступления доходов в бюджет Кааламского сельского поселения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</si>
  <si>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</si>
  <si>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</si>
  <si>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</si>
  <si>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t>831</t>
  </si>
  <si>
    <t>150</t>
  </si>
  <si>
    <t xml:space="preserve">Всего расходы 2021г </t>
  </si>
  <si>
    <t xml:space="preserve">Всего расходы 2022г </t>
  </si>
  <si>
    <t>на 2021 год и на плановый период 2022-2023 годов</t>
  </si>
  <si>
    <t xml:space="preserve">  Ведомственная структура расходов  бюджета Кааламского сельского поселения </t>
  </si>
  <si>
    <t xml:space="preserve"> Сумма на 2022г</t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</si>
  <si>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</si>
  <si>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</si>
  <si>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</si>
  <si>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</si>
  <si>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</si>
  <si>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</si>
  <si>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</si>
  <si>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</si>
  <si>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</si>
  <si>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</si>
  <si>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</si>
  <si>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</si>
  <si>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</si>
  <si>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</si>
  <si>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 xml:space="preserve">Муниципальная программа «Формирование современной городской среды на территории Кааламского сельского поселения на 2018 - 2022 годы» в рамках реализации приоритетного проекта «Формирование комфортной городской среды» 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</si>
  <si>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 на 2018 - 2022 годы»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</si>
  <si>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</si>
  <si>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 2021г</t>
  </si>
  <si>
    <t xml:space="preserve"> Сумма на 2023г</t>
  </si>
  <si>
    <t xml:space="preserve">Всего расходы 2023г 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</si>
  <si>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</si>
  <si>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</si>
  <si>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</si>
  <si>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>Мероприятия по ЧС</t>
  </si>
  <si>
    <t xml:space="preserve">Муниципальная программа </t>
  </si>
  <si>
    <t>02 0 01 00000</t>
  </si>
  <si>
    <t>02 0 01 00020</t>
  </si>
  <si>
    <t>02 0 0100030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</si>
  <si>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</si>
  <si>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</si>
  <si>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</si>
  <si>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</si>
  <si>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</si>
  <si>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</si>
  <si>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</si>
  <si>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</si>
  <si>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02 0 03 00309</t>
  </si>
  <si>
    <t>02 0 03 00314</t>
  </si>
  <si>
    <t>02 0 04 00000</t>
  </si>
  <si>
    <t>02 0 04 00409</t>
  </si>
  <si>
    <t>02 0 05 00000</t>
  </si>
  <si>
    <t>02 0 05 00501</t>
  </si>
  <si>
    <t>02 0 05 43140</t>
  </si>
  <si>
    <t>02 0 05 S3140</t>
  </si>
  <si>
    <t>02 0 05 L5763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</si>
  <si>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</si>
  <si>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</si>
  <si>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</si>
  <si>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</si>
  <si>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</si>
  <si>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</si>
  <si>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</si>
  <si>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</si>
  <si>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</si>
  <si>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</si>
  <si>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</si>
  <si>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</si>
  <si>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</si>
  <si>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</si>
  <si>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 xml:space="preserve">Содержание и ремонт дорог </t>
  </si>
  <si>
    <t xml:space="preserve">Благоустройство </t>
  </si>
  <si>
    <t xml:space="preserve">Адресная материальная помощь 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</si>
  <si>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</si>
  <si>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</si>
  <si>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</si>
  <si>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</si>
  <si>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</si>
  <si>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ЧС и пожарной безопасности</t>
  </si>
  <si>
    <t>247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</si>
  <si>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</si>
  <si>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</si>
  <si>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</si>
  <si>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</si>
  <si>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</si>
  <si>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</si>
  <si>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</si>
  <si>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</si>
  <si>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02 0 01 42140</t>
  </si>
  <si>
    <t xml:space="preserve">Приложение   1     </t>
  </si>
  <si>
    <t xml:space="preserve">Приложение   2  </t>
  </si>
  <si>
    <t xml:space="preserve">Приложение   3                      </t>
  </si>
  <si>
    <r>
      <t xml:space="preserve">01 0 </t>
    </r>
    <r>
      <rPr>
        <sz val="9"/>
        <color indexed="10"/>
        <rFont val="Times New Roman"/>
        <family val="1"/>
      </rPr>
      <t>22 55550</t>
    </r>
  </si>
  <si>
    <t>02 0 17 00000</t>
  </si>
  <si>
    <t>02 0 17 00107</t>
  </si>
  <si>
    <t>Обеспечение проведения выборов и референдумов</t>
  </si>
  <si>
    <t>Проведение выборов</t>
  </si>
  <si>
    <t>ГРБС</t>
  </si>
  <si>
    <t xml:space="preserve">Резервные фонды </t>
  </si>
  <si>
    <t>Гражданская оборона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</si>
  <si>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</si>
  <si>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</si>
  <si>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</si>
  <si>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</si>
  <si>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Финансирование деятельности Главы 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</si>
  <si>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</si>
  <si>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</si>
  <si>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</si>
  <si>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Осуществление полномочий по проведению выборов</t>
  </si>
  <si>
    <t xml:space="preserve">Резервный фонд администрации Кааламского сельского поселения </t>
  </si>
  <si>
    <t xml:space="preserve">Закупка энергетических ресурсов </t>
  </si>
  <si>
    <t>Уплата налога на имущество организаций и земельного налога</t>
  </si>
  <si>
    <t>Уплата прочих налогов, сборов</t>
  </si>
  <si>
    <t>Уплата  иных платежей</t>
  </si>
  <si>
    <t>Поддержка местных инициатив граждан, проживающих в муниципальных образованиях</t>
  </si>
  <si>
    <t xml:space="preserve">Комплексное развитие сельских территорий </t>
  </si>
  <si>
    <t xml:space="preserve">Мероприятия по работе с детьми и молодежью </t>
  </si>
  <si>
    <t>Обеспечение деятельности муниципального автономного учреждения культуры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</si>
  <si>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</si>
  <si>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Пособия, компенсации и иные социальные выплаты гражданам, кроме публичных нормативных обязательств</t>
  </si>
  <si>
    <t>Мероприятия в сфере физической культуры и массового спорта</t>
  </si>
  <si>
    <t>п</t>
  </si>
  <si>
    <t xml:space="preserve">ВОЗВРАТ ОСТАТКОВ СУБСИДИЙ, СУБВЕНЦИЙ И ИНЫХ МЕЖБЮДЖЕТНЫХ ТРАНСФЕРТОВ, ИМЕЮЩИХ ЦЕЛЕВОЕ НАЗНАЧЕНИЕ, ПРОШЛЫХ ЛЕТ            </t>
  </si>
  <si>
    <t>19</t>
  </si>
  <si>
    <t>60</t>
  </si>
  <si>
    <t>Прочие субсидии бюджетам сельских поселений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</si>
  <si>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</si>
  <si>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</si>
  <si>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</si>
  <si>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</si>
  <si>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</si>
  <si>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</si>
  <si>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</si>
  <si>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r>
      <t xml:space="preserve">02 0 01 </t>
    </r>
    <r>
      <rPr>
        <sz val="9"/>
        <color indexed="10"/>
        <rFont val="Times New Roman"/>
        <family val="1"/>
      </rPr>
      <t>55490</t>
    </r>
  </si>
  <si>
    <t>02 0 01 55490</t>
  </si>
  <si>
    <r>
      <t>02 0 01</t>
    </r>
    <r>
      <rPr>
        <sz val="9"/>
        <color indexed="10"/>
        <rFont val="Times New Roman"/>
        <family val="1"/>
      </rPr>
      <t xml:space="preserve"> 55490</t>
    </r>
  </si>
  <si>
    <t xml:space="preserve">Приложение   4      </t>
  </si>
  <si>
    <t>(-)дефицит,((+)профицит)</t>
  </si>
  <si>
    <t>Доходы от использования имущества, находящегося в государственной и муниципальной собственности</t>
  </si>
  <si>
    <t>5.</t>
  </si>
  <si>
    <t>5.1.</t>
  </si>
  <si>
    <t>5.2.</t>
  </si>
  <si>
    <t>Распределение бюджетных ассигнований по разделам, подразделам, целевым статьям (муниципальным  программам и непрограммным направлениям деятельности), группам (группам и подгруппам) видов расходов  классификации расходов бюджета Кааламского сельского поселения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</si>
  <si>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    </t>
  </si>
  <si>
    <t>16</t>
  </si>
  <si>
    <t>140</t>
  </si>
  <si>
    <t>6.1.</t>
  </si>
  <si>
    <t xml:space="preserve">ШТРАФЫ, САНКЦИИ, ВОЗМЕЩЕНИЕ УЩЕРБА            </t>
  </si>
  <si>
    <t xml:space="preserve">   к Решению Совета Кааламского сельского поселения № 103 от 27.12.2021г . "О внесении изменений в Решение Совета Кааламского сельского поселения от 25 ноября 2020 г. № 66 «О бюджете Кааламского сельского поселения на 2021 год и плановый период 2022-2023 годы»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</si>
</sst>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  <numFmt numFmtId="187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71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2" fillId="33" borderId="10" xfId="0" applyNumberFormat="1" applyFont="1" applyFill="1" applyBorder="1" applyAlignment="1">
      <alignment/>
    </xf>
    <xf numFmtId="181" fontId="71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9" fontId="73" fillId="33" borderId="10" xfId="0" applyNumberFormat="1" applyFont="1" applyFill="1" applyBorder="1" applyAlignment="1">
      <alignment horizontal="right"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5" fillId="7" borderId="10" xfId="0" applyNumberFormat="1" applyFont="1" applyFill="1" applyBorder="1" applyAlignment="1">
      <alignment/>
    </xf>
    <xf numFmtId="49" fontId="10" fillId="7" borderId="10" xfId="0" applyNumberFormat="1" applyFont="1" applyFill="1" applyBorder="1" applyAlignment="1">
      <alignment wrapText="1"/>
    </xf>
    <xf numFmtId="0" fontId="19" fillId="6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wrapText="1"/>
    </xf>
    <xf numFmtId="49" fontId="20" fillId="35" borderId="10" xfId="0" applyNumberFormat="1" applyFont="1" applyFill="1" applyBorder="1" applyAlignment="1">
      <alignment wrapText="1"/>
    </xf>
    <xf numFmtId="49" fontId="19" fillId="35" borderId="10" xfId="0" applyNumberFormat="1" applyFont="1" applyFill="1" applyBorder="1" applyAlignment="1">
      <alignment/>
    </xf>
    <xf numFmtId="181" fontId="19" fillId="35" borderId="10" xfId="0" applyNumberFormat="1" applyFont="1" applyFill="1" applyBorder="1" applyAlignment="1">
      <alignment horizontal="right"/>
    </xf>
    <xf numFmtId="0" fontId="19" fillId="35" borderId="10" xfId="0" applyFont="1" applyFill="1" applyBorder="1" applyAlignment="1">
      <alignment horizontal="left"/>
    </xf>
    <xf numFmtId="181" fontId="74" fillId="35" borderId="10" xfId="0" applyNumberFormat="1" applyFont="1" applyFill="1" applyBorder="1" applyAlignment="1">
      <alignment/>
    </xf>
    <xf numFmtId="181" fontId="75" fillId="35" borderId="10" xfId="0" applyNumberFormat="1" applyFont="1" applyFill="1" applyBorder="1" applyAlignment="1">
      <alignment/>
    </xf>
    <xf numFmtId="49" fontId="19" fillId="35" borderId="10" xfId="0" applyNumberFormat="1" applyFont="1" applyFill="1" applyBorder="1" applyAlignment="1">
      <alignment horizontal="left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49" fontId="22" fillId="35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181" fontId="19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49" fontId="19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6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3" fillId="0" borderId="10" xfId="56" applyFont="1" applyBorder="1" applyAlignment="1">
      <alignment horizontal="center" vertical="center" textRotation="90" wrapText="1"/>
      <protection/>
    </xf>
    <xf numFmtId="0" fontId="23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4" fillId="0" borderId="10" xfId="54" applyNumberFormat="1" applyFont="1" applyFill="1" applyBorder="1" applyAlignment="1">
      <alignment vertical="center" wrapText="1"/>
      <protection/>
    </xf>
    <xf numFmtId="49" fontId="25" fillId="0" borderId="10" xfId="56" applyNumberFormat="1" applyFont="1" applyBorder="1" applyAlignment="1">
      <alignment horizontal="center"/>
      <protection/>
    </xf>
    <xf numFmtId="4" fontId="18" fillId="0" borderId="10" xfId="56" applyNumberFormat="1" applyFont="1" applyBorder="1" applyAlignment="1">
      <alignment horizontal="right" vertic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0" fontId="24" fillId="36" borderId="10" xfId="54" applyNumberFormat="1" applyFont="1" applyFill="1" applyBorder="1" applyAlignment="1">
      <alignment wrapText="1"/>
      <protection/>
    </xf>
    <xf numFmtId="49" fontId="25" fillId="36" borderId="10" xfId="56" applyNumberFormat="1" applyFont="1" applyFill="1" applyBorder="1" applyAlignment="1">
      <alignment horizontal="center" vertical="center" wrapText="1"/>
      <protection/>
    </xf>
    <xf numFmtId="1" fontId="1" fillId="34" borderId="10" xfId="56" applyNumberFormat="1" applyFont="1" applyFill="1" applyBorder="1" applyAlignment="1">
      <alignment horizontal="center"/>
      <protection/>
    </xf>
    <xf numFmtId="0" fontId="14" fillId="34" borderId="10" xfId="56" applyFont="1" applyFill="1" applyBorder="1" applyAlignment="1">
      <alignment wrapText="1"/>
      <protection/>
    </xf>
    <xf numFmtId="49" fontId="14" fillId="34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4" fillId="34" borderId="10" xfId="58" applyFont="1" applyFill="1" applyBorder="1" applyAlignment="1">
      <alignment wrapText="1"/>
      <protection/>
    </xf>
    <xf numFmtId="4" fontId="14" fillId="6" borderId="12" xfId="56" applyNumberFormat="1" applyFont="1" applyFill="1" applyBorder="1" applyAlignment="1">
      <alignment horizontal="center" vertical="center"/>
      <protection/>
    </xf>
    <xf numFmtId="4" fontId="77" fillId="33" borderId="12" xfId="56" applyNumberFormat="1" applyFont="1" applyFill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14" fillId="34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 vertical="center"/>
      <protection/>
    </xf>
    <xf numFmtId="0" fontId="15" fillId="33" borderId="10" xfId="54" applyNumberFormat="1" applyFont="1" applyFill="1" applyBorder="1" applyAlignment="1">
      <alignment vertical="center" wrapText="1"/>
      <protection/>
    </xf>
    <xf numFmtId="172" fontId="14" fillId="0" borderId="10" xfId="56" applyNumberFormat="1" applyFont="1" applyBorder="1" applyAlignment="1">
      <alignment horizontal="center" vertical="center"/>
      <protection/>
    </xf>
    <xf numFmtId="172" fontId="14" fillId="34" borderId="10" xfId="56" applyNumberFormat="1" applyFont="1" applyFill="1" applyBorder="1" applyAlignment="1">
      <alignment horizontal="center" vertical="center"/>
      <protection/>
    </xf>
    <xf numFmtId="1" fontId="78" fillId="6" borderId="10" xfId="56" applyNumberFormat="1" applyFont="1" applyFill="1" applyBorder="1" applyAlignment="1">
      <alignment horizontal="center"/>
      <protection/>
    </xf>
    <xf numFmtId="49" fontId="79" fillId="6" borderId="10" xfId="54" applyNumberFormat="1" applyFont="1" applyFill="1" applyBorder="1" applyAlignment="1">
      <alignment vertical="center" wrapText="1"/>
      <protection/>
    </xf>
    <xf numFmtId="49" fontId="79" fillId="6" borderId="10" xfId="56" applyNumberFormat="1" applyFont="1" applyFill="1" applyBorder="1" applyAlignment="1">
      <alignment horizontal="center"/>
      <protection/>
    </xf>
    <xf numFmtId="49" fontId="15" fillId="0" borderId="10" xfId="54" applyNumberFormat="1" applyFont="1" applyFill="1" applyBorder="1" applyAlignment="1">
      <alignment vertical="center" wrapText="1"/>
      <protection/>
    </xf>
    <xf numFmtId="49" fontId="14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5" borderId="10" xfId="56" applyNumberFormat="1" applyFont="1" applyFill="1" applyBorder="1">
      <alignment/>
      <protection/>
    </xf>
    <xf numFmtId="49" fontId="24" fillId="35" borderId="10" xfId="54" applyNumberFormat="1" applyFont="1" applyFill="1" applyBorder="1" applyAlignment="1">
      <alignment vertical="center" wrapText="1"/>
      <protection/>
    </xf>
    <xf numFmtId="49" fontId="25" fillId="35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6" fillId="7" borderId="12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4" fillId="6" borderId="10" xfId="56" applyNumberFormat="1" applyFont="1" applyFill="1" applyBorder="1" applyAlignment="1">
      <alignment horizontal="center" vertical="center"/>
      <protection/>
    </xf>
    <xf numFmtId="4" fontId="14" fillId="33" borderId="12" xfId="56" applyNumberFormat="1" applyFont="1" applyFill="1" applyBorder="1" applyAlignment="1">
      <alignment horizontal="center" vertical="center"/>
      <protection/>
    </xf>
    <xf numFmtId="4" fontId="25" fillId="6" borderId="12" xfId="56" applyNumberFormat="1" applyFont="1" applyFill="1" applyBorder="1" applyAlignment="1">
      <alignment horizontal="center" vertical="center"/>
      <protection/>
    </xf>
    <xf numFmtId="4" fontId="25" fillId="33" borderId="12" xfId="56" applyNumberFormat="1" applyFont="1" applyFill="1" applyBorder="1" applyAlignment="1">
      <alignment horizontal="center" vertical="center"/>
      <protection/>
    </xf>
    <xf numFmtId="4" fontId="79" fillId="6" borderId="12" xfId="56" applyNumberFormat="1" applyFont="1" applyFill="1" applyBorder="1" applyAlignment="1">
      <alignment horizontal="center"/>
      <protection/>
    </xf>
    <xf numFmtId="4" fontId="77" fillId="6" borderId="12" xfId="56" applyNumberFormat="1" applyFont="1" applyFill="1" applyBorder="1" applyAlignment="1">
      <alignment horizontal="center"/>
      <protection/>
    </xf>
    <xf numFmtId="4" fontId="14" fillId="33" borderId="12" xfId="56" applyNumberFormat="1" applyFont="1" applyFill="1" applyBorder="1" applyAlignment="1">
      <alignment horizontal="center"/>
      <protection/>
    </xf>
    <xf numFmtId="4" fontId="14" fillId="6" borderId="12" xfId="56" applyNumberFormat="1" applyFont="1" applyFill="1" applyBorder="1" applyAlignment="1">
      <alignment horizontal="center"/>
      <protection/>
    </xf>
    <xf numFmtId="4" fontId="25" fillId="6" borderId="12" xfId="56" applyNumberFormat="1" applyFont="1" applyFill="1" applyBorder="1" applyAlignment="1">
      <alignment horizontal="center"/>
      <protection/>
    </xf>
    <xf numFmtId="4" fontId="25" fillId="33" borderId="12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0" fillId="35" borderId="10" xfId="0" applyNumberFormat="1" applyFont="1" applyFill="1" applyBorder="1" applyAlignment="1">
      <alignment horizontal="center" wrapText="1"/>
    </xf>
    <xf numFmtId="49" fontId="20" fillId="35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0" fillId="0" borderId="0" xfId="0" applyNumberFormat="1" applyFont="1" applyAlignment="1">
      <alignment wrapText="1"/>
    </xf>
    <xf numFmtId="183" fontId="10" fillId="0" borderId="10" xfId="53" applyNumberFormat="1" applyFont="1" applyFill="1" applyBorder="1" applyAlignment="1" applyProtection="1">
      <alignment vertical="center" wrapText="1"/>
      <protection hidden="1"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38" borderId="0" xfId="0" applyFont="1" applyFill="1" applyAlignment="1">
      <alignment horizontal="justify" vertical="center"/>
    </xf>
    <xf numFmtId="181" fontId="72" fillId="7" borderId="10" xfId="0" applyNumberFormat="1" applyFont="1" applyFill="1" applyBorder="1" applyAlignment="1">
      <alignment/>
    </xf>
    <xf numFmtId="181" fontId="71" fillId="7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81" fillId="33" borderId="15" xfId="0" applyFont="1" applyFill="1" applyBorder="1" applyAlignment="1">
      <alignment wrapText="1"/>
    </xf>
    <xf numFmtId="181" fontId="10" fillId="7" borderId="10" xfId="0" applyNumberFormat="1" applyFont="1" applyFill="1" applyBorder="1" applyAlignment="1">
      <alignment/>
    </xf>
    <xf numFmtId="49" fontId="8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justify" vertical="center"/>
    </xf>
    <xf numFmtId="1" fontId="1" fillId="0" borderId="10" xfId="57" applyNumberFormat="1" applyFont="1" applyBorder="1" applyAlignment="1">
      <alignment horizontal="center"/>
      <protection/>
    </xf>
    <xf numFmtId="0" fontId="14" fillId="33" borderId="10" xfId="58" applyFont="1" applyFill="1" applyBorder="1" applyAlignment="1">
      <alignment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4" fillId="33" borderId="10" xfId="57" applyNumberFormat="1" applyFont="1" applyFill="1" applyBorder="1" applyAlignment="1">
      <alignment horizontal="center" vertical="center"/>
      <protection/>
    </xf>
    <xf numFmtId="4" fontId="14" fillId="6" borderId="12" xfId="57" applyNumberFormat="1" applyFont="1" applyFill="1" applyBorder="1" applyAlignment="1">
      <alignment horizontal="center" vertical="center"/>
      <protection/>
    </xf>
    <xf numFmtId="4" fontId="14" fillId="33" borderId="12" xfId="57" applyNumberFormat="1" applyFont="1" applyFill="1" applyBorder="1" applyAlignment="1">
      <alignment horizontal="center" vertical="center"/>
      <protection/>
    </xf>
    <xf numFmtId="1" fontId="1" fillId="0" borderId="10" xfId="57" applyNumberFormat="1" applyFont="1" applyFill="1" applyBorder="1" applyAlignment="1">
      <alignment horizontal="center"/>
      <protection/>
    </xf>
    <xf numFmtId="1" fontId="1" fillId="34" borderId="10" xfId="56" applyNumberFormat="1" applyFont="1" applyFill="1" applyBorder="1" applyAlignment="1">
      <alignment horizontal="center" vertical="center"/>
      <protection/>
    </xf>
    <xf numFmtId="0" fontId="15" fillId="34" borderId="10" xfId="54" applyNumberFormat="1" applyFont="1" applyFill="1" applyBorder="1" applyAlignment="1">
      <alignment vertical="center" wrapText="1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15" fillId="33" borderId="10" xfId="55" applyNumberFormat="1" applyFont="1" applyFill="1" applyBorder="1" applyAlignment="1" applyProtection="1">
      <alignment vertical="center" wrapText="1"/>
      <protection locked="0"/>
    </xf>
    <xf numFmtId="172" fontId="14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NumberFormat="1" applyFont="1" applyFill="1" applyBorder="1" applyAlignment="1">
      <alignment horizontal="center" vertical="center"/>
      <protection/>
    </xf>
    <xf numFmtId="1" fontId="15" fillId="33" borderId="11" xfId="55" applyNumberFormat="1" applyFont="1" applyFill="1" applyBorder="1" applyAlignment="1" applyProtection="1">
      <alignment vertical="center" wrapText="1"/>
      <protection locked="0"/>
    </xf>
    <xf numFmtId="1" fontId="10" fillId="33" borderId="10" xfId="56" applyNumberFormat="1" applyFont="1" applyFill="1" applyBorder="1" applyAlignment="1">
      <alignment horizontal="center" vertical="center"/>
      <protection/>
    </xf>
    <xf numFmtId="4" fontId="10" fillId="6" borderId="12" xfId="56" applyNumberFormat="1" applyFont="1" applyFill="1" applyBorder="1" applyAlignment="1">
      <alignment horizontal="center" vertical="center"/>
      <protection/>
    </xf>
    <xf numFmtId="4" fontId="10" fillId="33" borderId="12" xfId="56" applyNumberFormat="1" applyFont="1" applyFill="1" applyBorder="1" applyAlignment="1">
      <alignment horizontal="center" vertical="center"/>
      <protection/>
    </xf>
    <xf numFmtId="0" fontId="15" fillId="33" borderId="10" xfId="0" applyNumberFormat="1" applyFont="1" applyFill="1" applyBorder="1" applyAlignment="1">
      <alignment horizontal="left" vertical="center" wrapText="1"/>
    </xf>
    <xf numFmtId="4" fontId="72" fillId="7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81" fontId="82" fillId="32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I2" sqref="I2:M2"/>
    </sheetView>
  </sheetViews>
  <sheetFormatPr defaultColWidth="9.00390625" defaultRowHeight="12.75"/>
  <cols>
    <col min="1" max="1" width="5.875" style="1" customWidth="1"/>
    <col min="2" max="2" width="27.75390625" style="36" customWidth="1"/>
    <col min="3" max="3" width="5.7539062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1" width="8.253906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9:13" ht="12.75">
      <c r="I1" s="196" t="s">
        <v>272</v>
      </c>
      <c r="J1" s="197"/>
      <c r="K1" s="197"/>
      <c r="L1" s="197"/>
      <c r="M1" s="197"/>
    </row>
    <row r="2" spans="1:13" ht="69.75" customHeight="1">
      <c r="A2" s="20"/>
      <c r="C2" s="80"/>
      <c r="D2" s="81"/>
      <c r="E2" s="81"/>
      <c r="F2" s="81"/>
      <c r="G2" s="81"/>
      <c r="H2" s="81"/>
      <c r="I2" s="206" t="s">
        <v>331</v>
      </c>
      <c r="J2" s="207"/>
      <c r="K2" s="207"/>
      <c r="L2" s="207"/>
      <c r="M2" s="207"/>
    </row>
    <row r="3" spans="1:13" ht="20.25" customHeight="1">
      <c r="A3" s="198" t="s">
        <v>183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  <c r="L3" s="200"/>
      <c r="M3" s="200"/>
    </row>
    <row r="4" spans="1:13" ht="21" customHeight="1">
      <c r="A4" s="198" t="s">
        <v>191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1.25" customHeight="1">
      <c r="A5" s="82"/>
      <c r="B5" s="55"/>
      <c r="C5" s="83"/>
      <c r="D5" s="83"/>
      <c r="E5" s="83"/>
      <c r="F5" s="83"/>
      <c r="G5" s="83"/>
      <c r="H5" s="83"/>
      <c r="I5" s="83"/>
      <c r="J5" s="83"/>
      <c r="K5" s="83"/>
      <c r="L5" s="83"/>
      <c r="M5" s="83" t="s">
        <v>170</v>
      </c>
    </row>
    <row r="6" spans="1:13" ht="19.5" customHeight="1">
      <c r="A6" s="201"/>
      <c r="B6" s="203" t="s">
        <v>39</v>
      </c>
      <c r="C6" s="205" t="s">
        <v>40</v>
      </c>
      <c r="D6" s="205"/>
      <c r="E6" s="205"/>
      <c r="F6" s="205"/>
      <c r="G6" s="205"/>
      <c r="H6" s="205"/>
      <c r="I6" s="205"/>
      <c r="J6" s="205"/>
      <c r="K6" s="84"/>
      <c r="L6" s="28"/>
      <c r="M6" s="28"/>
    </row>
    <row r="7" spans="1:13" ht="51" customHeight="1">
      <c r="A7" s="202"/>
      <c r="B7" s="204"/>
      <c r="C7" s="86" t="s">
        <v>41</v>
      </c>
      <c r="D7" s="86" t="s">
        <v>42</v>
      </c>
      <c r="E7" s="86" t="s">
        <v>43</v>
      </c>
      <c r="F7" s="86" t="s">
        <v>44</v>
      </c>
      <c r="G7" s="86" t="s">
        <v>45</v>
      </c>
      <c r="H7" s="86" t="s">
        <v>46</v>
      </c>
      <c r="I7" s="86" t="s">
        <v>142</v>
      </c>
      <c r="J7" s="87" t="s">
        <v>143</v>
      </c>
      <c r="K7" s="88" t="s">
        <v>211</v>
      </c>
      <c r="L7" s="60" t="s">
        <v>193</v>
      </c>
      <c r="M7" s="60" t="s">
        <v>212</v>
      </c>
    </row>
    <row r="8" spans="1:13" ht="15" customHeight="1">
      <c r="A8" s="85"/>
      <c r="B8" s="89" t="s">
        <v>75</v>
      </c>
      <c r="C8" s="90"/>
      <c r="D8" s="90"/>
      <c r="E8" s="90"/>
      <c r="F8" s="90"/>
      <c r="G8" s="90"/>
      <c r="H8" s="90"/>
      <c r="I8" s="90"/>
      <c r="J8" s="90"/>
      <c r="K8" s="137">
        <f>K9+K32</f>
        <v>15670.219999999998</v>
      </c>
      <c r="L8" s="91">
        <f>L9+L32</f>
        <v>6926.5</v>
      </c>
      <c r="M8" s="91">
        <f>M9+M32</f>
        <v>6997.3</v>
      </c>
    </row>
    <row r="9" spans="1:13" ht="23.25" customHeight="1">
      <c r="A9" s="92" t="s">
        <v>47</v>
      </c>
      <c r="B9" s="93" t="s">
        <v>48</v>
      </c>
      <c r="C9" s="94" t="s">
        <v>49</v>
      </c>
      <c r="D9" s="94" t="s">
        <v>50</v>
      </c>
      <c r="E9" s="94" t="s">
        <v>51</v>
      </c>
      <c r="F9" s="94" t="s">
        <v>51</v>
      </c>
      <c r="G9" s="94" t="s">
        <v>49</v>
      </c>
      <c r="H9" s="94" t="s">
        <v>51</v>
      </c>
      <c r="I9" s="94" t="s">
        <v>52</v>
      </c>
      <c r="J9" s="94" t="s">
        <v>49</v>
      </c>
      <c r="K9" s="138">
        <f>K10+K15+K20+K22+K27+K30</f>
        <v>9420.679999999998</v>
      </c>
      <c r="L9" s="138">
        <f>L10+L15+L20+L22+L27+L30</f>
        <v>6268.5</v>
      </c>
      <c r="M9" s="138">
        <f>M10+M15+M20+M22+M27+M30</f>
        <v>6322.8</v>
      </c>
    </row>
    <row r="10" spans="1:13" ht="19.5" customHeight="1">
      <c r="A10" s="95" t="s">
        <v>53</v>
      </c>
      <c r="B10" s="96" t="s">
        <v>54</v>
      </c>
      <c r="C10" s="97" t="s">
        <v>55</v>
      </c>
      <c r="D10" s="97" t="s">
        <v>50</v>
      </c>
      <c r="E10" s="97" t="s">
        <v>6</v>
      </c>
      <c r="F10" s="97" t="s">
        <v>12</v>
      </c>
      <c r="G10" s="97" t="s">
        <v>49</v>
      </c>
      <c r="H10" s="97" t="s">
        <v>6</v>
      </c>
      <c r="I10" s="97" t="s">
        <v>52</v>
      </c>
      <c r="J10" s="97" t="s">
        <v>56</v>
      </c>
      <c r="K10" s="139">
        <f>SUM(K11:K14)</f>
        <v>2476.8399999999997</v>
      </c>
      <c r="L10" s="139">
        <f>SUM(L11:L14)</f>
        <v>1284</v>
      </c>
      <c r="M10" s="139">
        <f>SUM(M11:M14)</f>
        <v>1373.4</v>
      </c>
    </row>
    <row r="11" spans="1:14" ht="99.75" customHeight="1">
      <c r="A11" s="98" t="s">
        <v>57</v>
      </c>
      <c r="B11" s="99" t="s">
        <v>264</v>
      </c>
      <c r="C11" s="100" t="s">
        <v>55</v>
      </c>
      <c r="D11" s="100" t="s">
        <v>50</v>
      </c>
      <c r="E11" s="100" t="s">
        <v>6</v>
      </c>
      <c r="F11" s="100" t="s">
        <v>12</v>
      </c>
      <c r="G11" s="100" t="s">
        <v>309</v>
      </c>
      <c r="H11" s="100" t="s">
        <v>6</v>
      </c>
      <c r="I11" s="100" t="s">
        <v>52</v>
      </c>
      <c r="J11" s="100" t="s">
        <v>56</v>
      </c>
      <c r="K11" s="104">
        <f>1375.56-0.22+0.05</f>
        <v>1375.3899999999999</v>
      </c>
      <c r="L11" s="140">
        <v>1284</v>
      </c>
      <c r="M11" s="140">
        <v>1373.4</v>
      </c>
      <c r="N11" s="1">
        <f>-0.22+0.05</f>
        <v>-0.16999999999999998</v>
      </c>
    </row>
    <row r="12" spans="1:13" ht="129.75" customHeight="1">
      <c r="A12" s="174" t="s">
        <v>59</v>
      </c>
      <c r="B12" s="175" t="s">
        <v>310</v>
      </c>
      <c r="C12" s="176" t="s">
        <v>55</v>
      </c>
      <c r="D12" s="176" t="s">
        <v>50</v>
      </c>
      <c r="E12" s="176" t="s">
        <v>6</v>
      </c>
      <c r="F12" s="177" t="s">
        <v>12</v>
      </c>
      <c r="G12" s="177" t="s">
        <v>311</v>
      </c>
      <c r="H12" s="176" t="s">
        <v>6</v>
      </c>
      <c r="I12" s="176" t="s">
        <v>52</v>
      </c>
      <c r="J12" s="176" t="s">
        <v>56</v>
      </c>
      <c r="K12" s="178">
        <v>0.02</v>
      </c>
      <c r="L12" s="179">
        <v>0</v>
      </c>
      <c r="M12" s="179">
        <v>0</v>
      </c>
    </row>
    <row r="13" spans="1:14" ht="79.5" customHeight="1">
      <c r="A13" s="180" t="s">
        <v>148</v>
      </c>
      <c r="B13" s="99" t="s">
        <v>312</v>
      </c>
      <c r="C13" s="176" t="s">
        <v>55</v>
      </c>
      <c r="D13" s="176" t="s">
        <v>50</v>
      </c>
      <c r="E13" s="176" t="s">
        <v>6</v>
      </c>
      <c r="F13" s="176" t="s">
        <v>12</v>
      </c>
      <c r="G13" s="176" t="s">
        <v>313</v>
      </c>
      <c r="H13" s="176" t="s">
        <v>6</v>
      </c>
      <c r="I13" s="176" t="s">
        <v>52</v>
      </c>
      <c r="J13" s="176" t="s">
        <v>56</v>
      </c>
      <c r="K13" s="178">
        <f>913.9-1.87+0.01</f>
        <v>912.04</v>
      </c>
      <c r="L13" s="179">
        <v>0</v>
      </c>
      <c r="M13" s="179">
        <v>0</v>
      </c>
      <c r="N13" s="1">
        <v>0.01</v>
      </c>
    </row>
    <row r="14" spans="1:14" ht="49.5" customHeight="1">
      <c r="A14" s="180" t="s">
        <v>149</v>
      </c>
      <c r="B14" s="99" t="s">
        <v>314</v>
      </c>
      <c r="C14" s="176" t="s">
        <v>55</v>
      </c>
      <c r="D14" s="176" t="s">
        <v>50</v>
      </c>
      <c r="E14" s="176" t="s">
        <v>6</v>
      </c>
      <c r="F14" s="176" t="s">
        <v>12</v>
      </c>
      <c r="G14" s="176" t="s">
        <v>315</v>
      </c>
      <c r="H14" s="176" t="s">
        <v>6</v>
      </c>
      <c r="I14" s="176" t="s">
        <v>52</v>
      </c>
      <c r="J14" s="176" t="s">
        <v>56</v>
      </c>
      <c r="K14" s="178">
        <f>98.45+94.97-4.03</f>
        <v>189.39000000000001</v>
      </c>
      <c r="L14" s="179">
        <v>0</v>
      </c>
      <c r="M14" s="179">
        <v>0</v>
      </c>
      <c r="N14" s="1">
        <f>94.97-4.03</f>
        <v>90.94</v>
      </c>
    </row>
    <row r="15" spans="1:13" ht="42.75" customHeight="1">
      <c r="A15" s="95">
        <v>2</v>
      </c>
      <c r="B15" s="103" t="s">
        <v>90</v>
      </c>
      <c r="C15" s="97" t="s">
        <v>122</v>
      </c>
      <c r="D15" s="97" t="s">
        <v>50</v>
      </c>
      <c r="E15" s="97" t="s">
        <v>16</v>
      </c>
      <c r="F15" s="97" t="s">
        <v>12</v>
      </c>
      <c r="G15" s="97" t="s">
        <v>49</v>
      </c>
      <c r="H15" s="97" t="s">
        <v>6</v>
      </c>
      <c r="I15" s="97" t="s">
        <v>52</v>
      </c>
      <c r="J15" s="97" t="s">
        <v>56</v>
      </c>
      <c r="K15" s="104">
        <f>SUM(K16:K19)</f>
        <v>1165.6000000000001</v>
      </c>
      <c r="L15" s="105">
        <f>SUM(L16:L19)</f>
        <v>1271.1</v>
      </c>
      <c r="M15" s="105">
        <f>SUM(M16:M19)</f>
        <v>1271.1</v>
      </c>
    </row>
    <row r="16" spans="1:13" ht="66.75" customHeight="1">
      <c r="A16" s="102" t="s">
        <v>34</v>
      </c>
      <c r="B16" s="99" t="s">
        <v>91</v>
      </c>
      <c r="C16" s="100" t="s">
        <v>122</v>
      </c>
      <c r="D16" s="100" t="s">
        <v>50</v>
      </c>
      <c r="E16" s="100" t="s">
        <v>16</v>
      </c>
      <c r="F16" s="100" t="s">
        <v>12</v>
      </c>
      <c r="G16" s="100" t="s">
        <v>194</v>
      </c>
      <c r="H16" s="100" t="s">
        <v>6</v>
      </c>
      <c r="I16" s="100" t="s">
        <v>52</v>
      </c>
      <c r="J16" s="100" t="s">
        <v>56</v>
      </c>
      <c r="K16" s="104">
        <v>537.33</v>
      </c>
      <c r="L16" s="105">
        <v>585.06</v>
      </c>
      <c r="M16" s="105">
        <v>585.06</v>
      </c>
    </row>
    <row r="17" spans="1:13" ht="89.25" customHeight="1">
      <c r="A17" s="102" t="s">
        <v>119</v>
      </c>
      <c r="B17" s="99" t="s">
        <v>92</v>
      </c>
      <c r="C17" s="100" t="s">
        <v>122</v>
      </c>
      <c r="D17" s="100" t="s">
        <v>50</v>
      </c>
      <c r="E17" s="100" t="s">
        <v>16</v>
      </c>
      <c r="F17" s="100" t="s">
        <v>12</v>
      </c>
      <c r="G17" s="100" t="s">
        <v>195</v>
      </c>
      <c r="H17" s="100" t="s">
        <v>6</v>
      </c>
      <c r="I17" s="100" t="s">
        <v>52</v>
      </c>
      <c r="J17" s="100" t="s">
        <v>56</v>
      </c>
      <c r="K17" s="104">
        <v>2.7</v>
      </c>
      <c r="L17" s="105">
        <v>2.88</v>
      </c>
      <c r="M17" s="105">
        <v>2.88</v>
      </c>
    </row>
    <row r="18" spans="1:13" ht="65.25" customHeight="1">
      <c r="A18" s="102" t="s">
        <v>120</v>
      </c>
      <c r="B18" s="99" t="s">
        <v>93</v>
      </c>
      <c r="C18" s="100" t="s">
        <v>122</v>
      </c>
      <c r="D18" s="100" t="s">
        <v>50</v>
      </c>
      <c r="E18" s="100" t="s">
        <v>16</v>
      </c>
      <c r="F18" s="100" t="s">
        <v>12</v>
      </c>
      <c r="G18" s="100" t="s">
        <v>196</v>
      </c>
      <c r="H18" s="100" t="s">
        <v>6</v>
      </c>
      <c r="I18" s="100" t="s">
        <v>52</v>
      </c>
      <c r="J18" s="100" t="s">
        <v>56</v>
      </c>
      <c r="K18" s="104">
        <v>699.88</v>
      </c>
      <c r="L18" s="105">
        <v>757.42</v>
      </c>
      <c r="M18" s="105">
        <v>757.42</v>
      </c>
    </row>
    <row r="19" spans="1:13" ht="72.75" customHeight="1">
      <c r="A19" s="102" t="s">
        <v>121</v>
      </c>
      <c r="B19" s="99" t="s">
        <v>94</v>
      </c>
      <c r="C19" s="100" t="s">
        <v>122</v>
      </c>
      <c r="D19" s="100" t="s">
        <v>50</v>
      </c>
      <c r="E19" s="100" t="s">
        <v>16</v>
      </c>
      <c r="F19" s="100" t="s">
        <v>12</v>
      </c>
      <c r="G19" s="100" t="s">
        <v>197</v>
      </c>
      <c r="H19" s="100" t="s">
        <v>6</v>
      </c>
      <c r="I19" s="100" t="s">
        <v>52</v>
      </c>
      <c r="J19" s="100" t="s">
        <v>56</v>
      </c>
      <c r="K19" s="104">
        <v>-74.31</v>
      </c>
      <c r="L19" s="105">
        <v>-74.26</v>
      </c>
      <c r="M19" s="105">
        <v>-74.26</v>
      </c>
    </row>
    <row r="20" spans="1:13" ht="33.75" customHeight="1">
      <c r="A20" s="106">
        <v>3</v>
      </c>
      <c r="B20" s="103" t="s">
        <v>161</v>
      </c>
      <c r="C20" s="97" t="s">
        <v>55</v>
      </c>
      <c r="D20" s="97" t="s">
        <v>50</v>
      </c>
      <c r="E20" s="97" t="s">
        <v>11</v>
      </c>
      <c r="F20" s="97" t="s">
        <v>51</v>
      </c>
      <c r="G20" s="97" t="s">
        <v>49</v>
      </c>
      <c r="H20" s="97" t="s">
        <v>51</v>
      </c>
      <c r="I20" s="97" t="s">
        <v>52</v>
      </c>
      <c r="J20" s="97" t="s">
        <v>49</v>
      </c>
      <c r="K20" s="104">
        <f>K21</f>
        <v>64.16</v>
      </c>
      <c r="L20" s="140">
        <f>L21</f>
        <v>20.3</v>
      </c>
      <c r="M20" s="140">
        <f>M21</f>
        <v>20.3</v>
      </c>
    </row>
    <row r="21" spans="1:13" ht="55.5" customHeight="1">
      <c r="A21" s="102" t="s">
        <v>64</v>
      </c>
      <c r="B21" s="99" t="s">
        <v>265</v>
      </c>
      <c r="C21" s="100" t="s">
        <v>55</v>
      </c>
      <c r="D21" s="100" t="s">
        <v>50</v>
      </c>
      <c r="E21" s="100" t="s">
        <v>11</v>
      </c>
      <c r="F21" s="100" t="s">
        <v>16</v>
      </c>
      <c r="G21" s="100" t="s">
        <v>58</v>
      </c>
      <c r="H21" s="100" t="s">
        <v>6</v>
      </c>
      <c r="I21" s="100" t="s">
        <v>52</v>
      </c>
      <c r="J21" s="100" t="s">
        <v>56</v>
      </c>
      <c r="K21" s="104">
        <f>64.1+0.06</f>
        <v>64.16</v>
      </c>
      <c r="L21" s="140">
        <v>20.3</v>
      </c>
      <c r="M21" s="140">
        <v>20.3</v>
      </c>
    </row>
    <row r="22" spans="1:13" ht="39" customHeight="1">
      <c r="A22" s="107">
        <v>4</v>
      </c>
      <c r="B22" s="108" t="s">
        <v>127</v>
      </c>
      <c r="C22" s="97" t="s">
        <v>55</v>
      </c>
      <c r="D22" s="97" t="s">
        <v>50</v>
      </c>
      <c r="E22" s="97" t="s">
        <v>63</v>
      </c>
      <c r="F22" s="97" t="s">
        <v>51</v>
      </c>
      <c r="G22" s="97" t="s">
        <v>49</v>
      </c>
      <c r="H22" s="97" t="s">
        <v>51</v>
      </c>
      <c r="I22" s="97" t="s">
        <v>52</v>
      </c>
      <c r="J22" s="97" t="s">
        <v>49</v>
      </c>
      <c r="K22" s="104">
        <f>SUM(K23:K24)</f>
        <v>5409.69</v>
      </c>
      <c r="L22" s="140">
        <f>SUM(L23:L24)</f>
        <v>3658</v>
      </c>
      <c r="M22" s="140">
        <f>SUM(M23:M24)</f>
        <v>3658</v>
      </c>
    </row>
    <row r="23" spans="1:13" ht="86.25" customHeight="1">
      <c r="A23" s="109" t="s">
        <v>114</v>
      </c>
      <c r="B23" s="110" t="s">
        <v>266</v>
      </c>
      <c r="C23" s="111" t="s">
        <v>55</v>
      </c>
      <c r="D23" s="111" t="s">
        <v>50</v>
      </c>
      <c r="E23" s="111" t="s">
        <v>63</v>
      </c>
      <c r="F23" s="111" t="s">
        <v>6</v>
      </c>
      <c r="G23" s="111" t="s">
        <v>60</v>
      </c>
      <c r="H23" s="111" t="s">
        <v>14</v>
      </c>
      <c r="I23" s="111" t="s">
        <v>52</v>
      </c>
      <c r="J23" s="111" t="s">
        <v>56</v>
      </c>
      <c r="K23" s="104">
        <f>967+215</f>
        <v>1182</v>
      </c>
      <c r="L23" s="140">
        <v>967</v>
      </c>
      <c r="M23" s="140">
        <v>967</v>
      </c>
    </row>
    <row r="24" spans="1:13" ht="51" customHeight="1">
      <c r="A24" s="188" t="s">
        <v>162</v>
      </c>
      <c r="B24" s="112" t="s">
        <v>66</v>
      </c>
      <c r="C24" s="101" t="s">
        <v>55</v>
      </c>
      <c r="D24" s="101" t="s">
        <v>50</v>
      </c>
      <c r="E24" s="101" t="s">
        <v>63</v>
      </c>
      <c r="F24" s="101" t="s">
        <v>63</v>
      </c>
      <c r="G24" s="101" t="s">
        <v>49</v>
      </c>
      <c r="H24" s="101" t="s">
        <v>51</v>
      </c>
      <c r="I24" s="101" t="s">
        <v>52</v>
      </c>
      <c r="J24" s="101" t="s">
        <v>49</v>
      </c>
      <c r="K24" s="189">
        <f>SUM(K25:K26)</f>
        <v>4227.69</v>
      </c>
      <c r="L24" s="190">
        <f>SUM(L25:L26)</f>
        <v>2691</v>
      </c>
      <c r="M24" s="190">
        <f>SUM(M25:M26)</f>
        <v>2691</v>
      </c>
    </row>
    <row r="25" spans="1:14" ht="76.5" customHeight="1">
      <c r="A25" s="109" t="s">
        <v>169</v>
      </c>
      <c r="B25" s="110" t="s">
        <v>267</v>
      </c>
      <c r="C25" s="111" t="s">
        <v>55</v>
      </c>
      <c r="D25" s="111" t="s">
        <v>50</v>
      </c>
      <c r="E25" s="111" t="s">
        <v>63</v>
      </c>
      <c r="F25" s="111" t="s">
        <v>63</v>
      </c>
      <c r="G25" s="111" t="s">
        <v>198</v>
      </c>
      <c r="H25" s="111" t="s">
        <v>14</v>
      </c>
      <c r="I25" s="111" t="s">
        <v>52</v>
      </c>
      <c r="J25" s="111" t="s">
        <v>56</v>
      </c>
      <c r="K25" s="104">
        <f>3074.79+0.29+1.5</f>
        <v>3076.58</v>
      </c>
      <c r="L25" s="140">
        <v>1969</v>
      </c>
      <c r="M25" s="140">
        <v>1969</v>
      </c>
      <c r="N25" s="1">
        <f>0.29+1.5</f>
        <v>1.79</v>
      </c>
    </row>
    <row r="26" spans="1:14" ht="75.75" customHeight="1">
      <c r="A26" s="109" t="s">
        <v>163</v>
      </c>
      <c r="B26" s="110" t="s">
        <v>268</v>
      </c>
      <c r="C26" s="113" t="s">
        <v>55</v>
      </c>
      <c r="D26" s="113" t="s">
        <v>50</v>
      </c>
      <c r="E26" s="113" t="s">
        <v>63</v>
      </c>
      <c r="F26" s="113" t="s">
        <v>63</v>
      </c>
      <c r="G26" s="111" t="s">
        <v>199</v>
      </c>
      <c r="H26" s="113" t="s">
        <v>14</v>
      </c>
      <c r="I26" s="111" t="s">
        <v>52</v>
      </c>
      <c r="J26" s="113" t="s">
        <v>56</v>
      </c>
      <c r="K26" s="104">
        <f>1031.87+116.77+0.5+1.97</f>
        <v>1151.11</v>
      </c>
      <c r="L26" s="140">
        <v>722</v>
      </c>
      <c r="M26" s="140">
        <v>722</v>
      </c>
      <c r="N26" s="1">
        <f>116.77+0.5+1.97</f>
        <v>119.24</v>
      </c>
    </row>
    <row r="27" spans="1:13" ht="75.75" customHeight="1">
      <c r="A27" s="181" t="s">
        <v>322</v>
      </c>
      <c r="B27" s="182" t="s">
        <v>321</v>
      </c>
      <c r="C27" s="185" t="s">
        <v>22</v>
      </c>
      <c r="D27" s="185" t="s">
        <v>50</v>
      </c>
      <c r="E27" s="101" t="s">
        <v>10</v>
      </c>
      <c r="F27" s="114" t="s">
        <v>51</v>
      </c>
      <c r="G27" s="97" t="s">
        <v>49</v>
      </c>
      <c r="H27" s="114" t="s">
        <v>51</v>
      </c>
      <c r="I27" s="97" t="s">
        <v>52</v>
      </c>
      <c r="J27" s="114" t="s">
        <v>49</v>
      </c>
      <c r="K27" s="104">
        <f>K28+K29</f>
        <v>65.74</v>
      </c>
      <c r="L27" s="104">
        <f>L28+L29</f>
        <v>35.1</v>
      </c>
      <c r="M27" s="104">
        <f>M28+M29</f>
        <v>0</v>
      </c>
    </row>
    <row r="28" spans="1:13" ht="42.75" customHeight="1">
      <c r="A28" s="183" t="s">
        <v>323</v>
      </c>
      <c r="B28" s="184" t="s">
        <v>269</v>
      </c>
      <c r="C28" s="185" t="s">
        <v>22</v>
      </c>
      <c r="D28" s="185" t="s">
        <v>50</v>
      </c>
      <c r="E28" s="101" t="s">
        <v>10</v>
      </c>
      <c r="F28" s="101" t="s">
        <v>11</v>
      </c>
      <c r="G28" s="101" t="s">
        <v>270</v>
      </c>
      <c r="H28" s="186">
        <v>10</v>
      </c>
      <c r="I28" s="101" t="s">
        <v>52</v>
      </c>
      <c r="J28" s="101" t="s">
        <v>69</v>
      </c>
      <c r="K28" s="141">
        <f>54.86</f>
        <v>54.86</v>
      </c>
      <c r="L28" s="142">
        <v>35.1</v>
      </c>
      <c r="M28" s="142">
        <v>0</v>
      </c>
    </row>
    <row r="29" spans="1:14" ht="60" customHeight="1">
      <c r="A29" s="183" t="s">
        <v>324</v>
      </c>
      <c r="B29" s="187" t="s">
        <v>132</v>
      </c>
      <c r="C29" s="185" t="s">
        <v>22</v>
      </c>
      <c r="D29" s="185" t="s">
        <v>50</v>
      </c>
      <c r="E29" s="101" t="s">
        <v>10</v>
      </c>
      <c r="F29" s="101" t="s">
        <v>13</v>
      </c>
      <c r="G29" s="101" t="s">
        <v>87</v>
      </c>
      <c r="H29" s="186">
        <v>10</v>
      </c>
      <c r="I29" s="101" t="s">
        <v>52</v>
      </c>
      <c r="J29" s="101" t="s">
        <v>69</v>
      </c>
      <c r="K29" s="141">
        <f>7.61+3.27</f>
        <v>10.88</v>
      </c>
      <c r="L29" s="142">
        <v>0</v>
      </c>
      <c r="M29" s="142">
        <v>0</v>
      </c>
      <c r="N29" s="1">
        <v>3.27</v>
      </c>
    </row>
    <row r="30" spans="1:13" ht="75.75" customHeight="1">
      <c r="A30" s="181">
        <v>6</v>
      </c>
      <c r="B30" s="182" t="s">
        <v>330</v>
      </c>
      <c r="C30" s="185" t="s">
        <v>22</v>
      </c>
      <c r="D30" s="185" t="s">
        <v>50</v>
      </c>
      <c r="E30" s="101" t="s">
        <v>327</v>
      </c>
      <c r="F30" s="114" t="s">
        <v>51</v>
      </c>
      <c r="G30" s="97" t="s">
        <v>49</v>
      </c>
      <c r="H30" s="114" t="s">
        <v>51</v>
      </c>
      <c r="I30" s="97" t="s">
        <v>52</v>
      </c>
      <c r="J30" s="114" t="s">
        <v>49</v>
      </c>
      <c r="K30" s="104">
        <f>K31</f>
        <v>238.65</v>
      </c>
      <c r="L30" s="104">
        <f>L31</f>
        <v>0</v>
      </c>
      <c r="M30" s="104">
        <f>M31</f>
        <v>0</v>
      </c>
    </row>
    <row r="31" spans="1:13" ht="60" customHeight="1">
      <c r="A31" s="183" t="s">
        <v>329</v>
      </c>
      <c r="B31" s="187" t="s">
        <v>326</v>
      </c>
      <c r="C31" s="185">
        <v>7</v>
      </c>
      <c r="D31" s="185" t="s">
        <v>50</v>
      </c>
      <c r="E31" s="101" t="s">
        <v>327</v>
      </c>
      <c r="F31" s="101" t="s">
        <v>14</v>
      </c>
      <c r="G31" s="101" t="s">
        <v>122</v>
      </c>
      <c r="H31" s="186">
        <v>10</v>
      </c>
      <c r="I31" s="101" t="s">
        <v>52</v>
      </c>
      <c r="J31" s="101" t="s">
        <v>328</v>
      </c>
      <c r="K31" s="141">
        <v>238.65</v>
      </c>
      <c r="L31" s="142">
        <v>0</v>
      </c>
      <c r="M31" s="142"/>
    </row>
    <row r="32" spans="1:13" ht="31.5" customHeight="1">
      <c r="A32" s="115" t="s">
        <v>71</v>
      </c>
      <c r="B32" s="116" t="s">
        <v>72</v>
      </c>
      <c r="C32" s="117" t="s">
        <v>22</v>
      </c>
      <c r="D32" s="117" t="s">
        <v>73</v>
      </c>
      <c r="E32" s="117" t="s">
        <v>51</v>
      </c>
      <c r="F32" s="117" t="s">
        <v>51</v>
      </c>
      <c r="G32" s="117" t="s">
        <v>49</v>
      </c>
      <c r="H32" s="117" t="s">
        <v>51</v>
      </c>
      <c r="I32" s="117" t="s">
        <v>52</v>
      </c>
      <c r="J32" s="117" t="s">
        <v>49</v>
      </c>
      <c r="K32" s="143">
        <f>SUM(K33:K41)</f>
        <v>6249.539999999999</v>
      </c>
      <c r="L32" s="143">
        <f>SUM(L33:L40)</f>
        <v>658</v>
      </c>
      <c r="M32" s="143">
        <f>SUM(M33:M40)</f>
        <v>674.5</v>
      </c>
    </row>
    <row r="33" spans="1:13" ht="31.5">
      <c r="A33" s="109" t="s">
        <v>53</v>
      </c>
      <c r="B33" s="118" t="s">
        <v>263</v>
      </c>
      <c r="C33" s="119" t="s">
        <v>22</v>
      </c>
      <c r="D33" s="119" t="s">
        <v>73</v>
      </c>
      <c r="E33" s="119" t="s">
        <v>12</v>
      </c>
      <c r="F33" s="119" t="s">
        <v>164</v>
      </c>
      <c r="G33" s="119" t="s">
        <v>68</v>
      </c>
      <c r="H33" s="119" t="s">
        <v>14</v>
      </c>
      <c r="I33" s="119" t="s">
        <v>52</v>
      </c>
      <c r="J33" s="119" t="s">
        <v>188</v>
      </c>
      <c r="K33" s="144">
        <v>1498.1</v>
      </c>
      <c r="L33" s="145">
        <v>310.2</v>
      </c>
      <c r="M33" s="145">
        <v>312.6</v>
      </c>
    </row>
    <row r="34" spans="1:13" ht="42">
      <c r="A34" s="109">
        <v>2</v>
      </c>
      <c r="B34" s="118" t="s">
        <v>160</v>
      </c>
      <c r="C34" s="119" t="s">
        <v>22</v>
      </c>
      <c r="D34" s="119" t="s">
        <v>73</v>
      </c>
      <c r="E34" s="119" t="s">
        <v>12</v>
      </c>
      <c r="F34" s="119" t="s">
        <v>157</v>
      </c>
      <c r="G34" s="119" t="s">
        <v>158</v>
      </c>
      <c r="H34" s="119" t="s">
        <v>14</v>
      </c>
      <c r="I34" s="119" t="s">
        <v>52</v>
      </c>
      <c r="J34" s="119" t="s">
        <v>188</v>
      </c>
      <c r="K34" s="146">
        <v>283.93</v>
      </c>
      <c r="L34" s="145">
        <v>0</v>
      </c>
      <c r="M34" s="145">
        <v>0</v>
      </c>
    </row>
    <row r="35" spans="1:13" ht="42">
      <c r="A35" s="109">
        <v>3</v>
      </c>
      <c r="B35" s="118" t="s">
        <v>249</v>
      </c>
      <c r="C35" s="119" t="s">
        <v>22</v>
      </c>
      <c r="D35" s="119" t="s">
        <v>73</v>
      </c>
      <c r="E35" s="119" t="s">
        <v>12</v>
      </c>
      <c r="F35" s="119" t="s">
        <v>157</v>
      </c>
      <c r="G35" s="119" t="s">
        <v>250</v>
      </c>
      <c r="H35" s="119" t="s">
        <v>14</v>
      </c>
      <c r="I35" s="119" t="s">
        <v>52</v>
      </c>
      <c r="J35" s="119" t="s">
        <v>188</v>
      </c>
      <c r="K35" s="146">
        <f>1714.28-94.28</f>
        <v>1620</v>
      </c>
      <c r="L35" s="145">
        <v>0</v>
      </c>
      <c r="M35" s="145">
        <v>0</v>
      </c>
    </row>
    <row r="36" spans="1:13" ht="21">
      <c r="A36" s="109">
        <v>4</v>
      </c>
      <c r="B36" s="37" t="s">
        <v>308</v>
      </c>
      <c r="C36" s="119" t="s">
        <v>22</v>
      </c>
      <c r="D36" s="119" t="s">
        <v>73</v>
      </c>
      <c r="E36" s="119" t="s">
        <v>12</v>
      </c>
      <c r="F36" s="119" t="s">
        <v>156</v>
      </c>
      <c r="G36" s="119" t="s">
        <v>129</v>
      </c>
      <c r="H36" s="119" t="s">
        <v>14</v>
      </c>
      <c r="I36" s="119" t="s">
        <v>52</v>
      </c>
      <c r="J36" s="119" t="s">
        <v>188</v>
      </c>
      <c r="K36" s="146">
        <v>634.13</v>
      </c>
      <c r="L36" s="145"/>
      <c r="M36" s="145"/>
    </row>
    <row r="37" spans="1:13" ht="31.5">
      <c r="A37" s="98">
        <v>5</v>
      </c>
      <c r="B37" s="118" t="s">
        <v>131</v>
      </c>
      <c r="C37" s="90" t="s">
        <v>22</v>
      </c>
      <c r="D37" s="90" t="s">
        <v>73</v>
      </c>
      <c r="E37" s="90" t="s">
        <v>12</v>
      </c>
      <c r="F37" s="90" t="s">
        <v>165</v>
      </c>
      <c r="G37" s="90" t="s">
        <v>74</v>
      </c>
      <c r="H37" s="90" t="s">
        <v>14</v>
      </c>
      <c r="I37" s="90" t="s">
        <v>52</v>
      </c>
      <c r="J37" s="90" t="s">
        <v>188</v>
      </c>
      <c r="K37" s="147">
        <v>2</v>
      </c>
      <c r="L37" s="148">
        <v>2</v>
      </c>
      <c r="M37" s="148">
        <v>2</v>
      </c>
    </row>
    <row r="38" spans="1:15" ht="42">
      <c r="A38" s="109">
        <v>6</v>
      </c>
      <c r="B38" s="118" t="s">
        <v>130</v>
      </c>
      <c r="C38" s="119" t="s">
        <v>22</v>
      </c>
      <c r="D38" s="119" t="s">
        <v>73</v>
      </c>
      <c r="E38" s="119" t="s">
        <v>12</v>
      </c>
      <c r="F38" s="119" t="s">
        <v>166</v>
      </c>
      <c r="G38" s="119" t="s">
        <v>167</v>
      </c>
      <c r="H38" s="119" t="s">
        <v>14</v>
      </c>
      <c r="I38" s="119" t="s">
        <v>52</v>
      </c>
      <c r="J38" s="119" t="s">
        <v>188</v>
      </c>
      <c r="K38" s="146">
        <f>342.1+26.3</f>
        <v>368.40000000000003</v>
      </c>
      <c r="L38" s="145">
        <v>345.8</v>
      </c>
      <c r="M38" s="145">
        <v>359.9</v>
      </c>
      <c r="O38" s="1">
        <v>26.3</v>
      </c>
    </row>
    <row r="39" spans="1:15" ht="21">
      <c r="A39" s="109">
        <v>7</v>
      </c>
      <c r="B39" s="37" t="s">
        <v>173</v>
      </c>
      <c r="C39" s="119" t="s">
        <v>22</v>
      </c>
      <c r="D39" s="119" t="s">
        <v>73</v>
      </c>
      <c r="E39" s="119" t="s">
        <v>12</v>
      </c>
      <c r="F39" s="119" t="s">
        <v>251</v>
      </c>
      <c r="G39" s="119" t="s">
        <v>129</v>
      </c>
      <c r="H39" s="119" t="s">
        <v>14</v>
      </c>
      <c r="I39" s="119" t="s">
        <v>52</v>
      </c>
      <c r="J39" s="119" t="s">
        <v>188</v>
      </c>
      <c r="K39" s="146">
        <f>223.42+66.17-100.74+15.8</f>
        <v>204.64999999999998</v>
      </c>
      <c r="L39" s="145">
        <v>0</v>
      </c>
      <c r="M39" s="145">
        <v>0</v>
      </c>
      <c r="O39" s="1">
        <f>-100.74+15.8</f>
        <v>-84.94</v>
      </c>
    </row>
    <row r="40" spans="1:13" ht="21">
      <c r="A40" s="120">
        <v>8</v>
      </c>
      <c r="B40" s="191" t="s">
        <v>168</v>
      </c>
      <c r="C40" s="119" t="s">
        <v>22</v>
      </c>
      <c r="D40" s="119" t="s">
        <v>73</v>
      </c>
      <c r="E40" s="119" t="s">
        <v>146</v>
      </c>
      <c r="F40" s="119" t="s">
        <v>11</v>
      </c>
      <c r="G40" s="119" t="s">
        <v>60</v>
      </c>
      <c r="H40" s="119" t="s">
        <v>14</v>
      </c>
      <c r="I40" s="119" t="s">
        <v>52</v>
      </c>
      <c r="J40" s="119" t="s">
        <v>188</v>
      </c>
      <c r="K40" s="147">
        <f>1631.83+60</f>
        <v>1691.83</v>
      </c>
      <c r="L40" s="148">
        <v>0</v>
      </c>
      <c r="M40" s="148">
        <v>0</v>
      </c>
    </row>
    <row r="41" spans="1:13" ht="42">
      <c r="A41" s="120">
        <v>9</v>
      </c>
      <c r="B41" s="191" t="s">
        <v>305</v>
      </c>
      <c r="C41" s="119" t="s">
        <v>22</v>
      </c>
      <c r="D41" s="119" t="s">
        <v>73</v>
      </c>
      <c r="E41" s="119" t="s">
        <v>306</v>
      </c>
      <c r="F41" s="119" t="s">
        <v>307</v>
      </c>
      <c r="G41" s="119" t="s">
        <v>58</v>
      </c>
      <c r="H41" s="119" t="s">
        <v>14</v>
      </c>
      <c r="I41" s="119" t="s">
        <v>52</v>
      </c>
      <c r="J41" s="119" t="s">
        <v>188</v>
      </c>
      <c r="K41" s="147">
        <v>-53.5</v>
      </c>
      <c r="L41" s="148"/>
      <c r="M41" s="148"/>
    </row>
    <row r="42" spans="1:15" ht="12.75">
      <c r="A42" s="121"/>
      <c r="B42" s="122" t="s">
        <v>75</v>
      </c>
      <c r="C42" s="123"/>
      <c r="D42" s="123"/>
      <c r="E42" s="123"/>
      <c r="F42" s="123"/>
      <c r="G42" s="123"/>
      <c r="H42" s="123"/>
      <c r="I42" s="123"/>
      <c r="J42" s="123"/>
      <c r="K42" s="147">
        <f>K9+K32</f>
        <v>15670.219999999998</v>
      </c>
      <c r="L42" s="147">
        <f>L9+L32</f>
        <v>6926.5</v>
      </c>
      <c r="M42" s="147">
        <f>M9+M32</f>
        <v>6997.3</v>
      </c>
      <c r="N42" s="1">
        <f>SUM(N11:N41)</f>
        <v>215.08</v>
      </c>
      <c r="O42" s="1">
        <f>SUM(O11:O41)</f>
        <v>-58.64</v>
      </c>
    </row>
    <row r="45" spans="11:15" ht="12.75">
      <c r="K45" s="195"/>
      <c r="O45" s="1">
        <f>N42+O42</f>
        <v>156.44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view="pageBreakPreview" zoomScale="60" zoomScalePageLayoutView="0" workbookViewId="0" topLeftCell="A95">
      <selection activeCell="F2" sqref="F2:J2"/>
    </sheetView>
  </sheetViews>
  <sheetFormatPr defaultColWidth="8.875" defaultRowHeight="12.75"/>
  <cols>
    <col min="1" max="1" width="3.125" style="5" customWidth="1"/>
    <col min="2" max="2" width="38.25390625" style="6" customWidth="1"/>
    <col min="3" max="3" width="4.00390625" style="6" customWidth="1"/>
    <col min="4" max="4" width="3.125" style="6" customWidth="1"/>
    <col min="5" max="5" width="3.875" style="6" customWidth="1"/>
    <col min="6" max="6" width="11.875" style="133" customWidth="1"/>
    <col min="7" max="7" width="4.375" style="6" customWidth="1"/>
    <col min="8" max="8" width="10.25390625" style="31" customWidth="1"/>
    <col min="9" max="9" width="9.625" style="5" customWidth="1"/>
    <col min="10" max="10" width="10.00390625" style="5" customWidth="1"/>
    <col min="11" max="11" width="6.125" style="5" customWidth="1"/>
    <col min="12" max="16384" width="8.875" style="5" customWidth="1"/>
  </cols>
  <sheetData>
    <row r="1" spans="6:10" ht="12">
      <c r="F1" s="196" t="s">
        <v>273</v>
      </c>
      <c r="G1" s="197"/>
      <c r="H1" s="197"/>
      <c r="I1" s="197"/>
      <c r="J1" s="197"/>
    </row>
    <row r="2" spans="2:10" ht="72" customHeight="1">
      <c r="B2" s="5"/>
      <c r="C2" s="156"/>
      <c r="D2" s="156"/>
      <c r="E2" s="156"/>
      <c r="F2" s="206" t="s">
        <v>331</v>
      </c>
      <c r="G2" s="207"/>
      <c r="H2" s="207"/>
      <c r="I2" s="207"/>
      <c r="J2" s="207"/>
    </row>
    <row r="3" spans="1:8" ht="14.25" customHeight="1">
      <c r="A3" s="208" t="s">
        <v>192</v>
      </c>
      <c r="B3" s="209"/>
      <c r="C3" s="209"/>
      <c r="D3" s="209"/>
      <c r="E3" s="209"/>
      <c r="F3" s="209"/>
      <c r="G3" s="209"/>
      <c r="H3" s="35"/>
    </row>
    <row r="4" spans="1:8" ht="14.25" customHeight="1">
      <c r="A4" s="208" t="s">
        <v>191</v>
      </c>
      <c r="B4" s="209"/>
      <c r="C4" s="209"/>
      <c r="D4" s="209"/>
      <c r="E4" s="209"/>
      <c r="F4" s="209"/>
      <c r="G4" s="209"/>
      <c r="H4" s="30"/>
    </row>
    <row r="5" ht="9.75" customHeight="1">
      <c r="J5" s="5" t="s">
        <v>170</v>
      </c>
    </row>
    <row r="6" spans="1:10" ht="45.75" customHeight="1">
      <c r="A6" s="8" t="s">
        <v>20</v>
      </c>
      <c r="B6" s="9" t="s">
        <v>15</v>
      </c>
      <c r="C6" s="157" t="s">
        <v>280</v>
      </c>
      <c r="D6" s="157" t="s">
        <v>2</v>
      </c>
      <c r="E6" s="157" t="s">
        <v>3</v>
      </c>
      <c r="F6" s="158" t="s">
        <v>4</v>
      </c>
      <c r="G6" s="159" t="s">
        <v>0</v>
      </c>
      <c r="H6" s="21" t="s">
        <v>189</v>
      </c>
      <c r="I6" s="21" t="s">
        <v>190</v>
      </c>
      <c r="J6" s="21" t="s">
        <v>213</v>
      </c>
    </row>
    <row r="7" spans="1:10" ht="27.75" customHeight="1">
      <c r="A7" s="79"/>
      <c r="B7" s="26" t="s">
        <v>21</v>
      </c>
      <c r="C7" s="52" t="s">
        <v>22</v>
      </c>
      <c r="D7" s="16"/>
      <c r="E7" s="16"/>
      <c r="F7" s="134"/>
      <c r="G7" s="17"/>
      <c r="H7" s="32">
        <f>H8+H60+H69+H80+H87+H106+H111+H118+H123</f>
        <v>15070.220000000001</v>
      </c>
      <c r="I7" s="32">
        <f>I8+I60+I69+I80+I87+I106+I111+I118+I123</f>
        <v>6928.9</v>
      </c>
      <c r="J7" s="32">
        <f>J8+J60+J69+J80+J87+J106+J111+J118+J123</f>
        <v>7045.400000000001</v>
      </c>
    </row>
    <row r="8" spans="1:10" ht="22.5" customHeight="1">
      <c r="A8" s="63">
        <v>1</v>
      </c>
      <c r="B8" s="64" t="s">
        <v>5</v>
      </c>
      <c r="C8" s="65" t="s">
        <v>22</v>
      </c>
      <c r="D8" s="66" t="s">
        <v>6</v>
      </c>
      <c r="E8" s="66"/>
      <c r="F8" s="150"/>
      <c r="G8" s="154"/>
      <c r="H8" s="67">
        <f>H9+H18+H24+H37+H46+H50+H42</f>
        <v>5456.37</v>
      </c>
      <c r="I8" s="67">
        <f>I9+I18+I24+I37+I46+I50+I42</f>
        <v>3108.1</v>
      </c>
      <c r="J8" s="67">
        <f>J9+J18+J24+J37+J46+J50+J42</f>
        <v>3108.1</v>
      </c>
    </row>
    <row r="9" spans="1:10" ht="38.25" customHeight="1">
      <c r="A9" s="3" t="s">
        <v>33</v>
      </c>
      <c r="B9" s="56" t="s">
        <v>179</v>
      </c>
      <c r="C9" s="52" t="s">
        <v>22</v>
      </c>
      <c r="D9" s="61" t="s">
        <v>6</v>
      </c>
      <c r="E9" s="61" t="s">
        <v>12</v>
      </c>
      <c r="F9" s="135"/>
      <c r="G9" s="17"/>
      <c r="H9" s="166">
        <f>H13+H14+H16+H17</f>
        <v>1473.7899999999997</v>
      </c>
      <c r="I9" s="166">
        <f>I13+I14+I16+I17</f>
        <v>1170</v>
      </c>
      <c r="J9" s="166">
        <f>J13+J14+J16+J17</f>
        <v>1170</v>
      </c>
    </row>
    <row r="10" spans="1:10" ht="24.75" customHeight="1">
      <c r="A10" s="2"/>
      <c r="B10" s="26" t="s">
        <v>200</v>
      </c>
      <c r="C10" s="53" t="s">
        <v>22</v>
      </c>
      <c r="D10" s="16" t="s">
        <v>6</v>
      </c>
      <c r="E10" s="16" t="s">
        <v>12</v>
      </c>
      <c r="F10" s="135" t="s">
        <v>12</v>
      </c>
      <c r="G10" s="17"/>
      <c r="H10" s="34">
        <f>H11</f>
        <v>1473.7899999999997</v>
      </c>
      <c r="I10" s="34">
        <f>I11</f>
        <v>1170</v>
      </c>
      <c r="J10" s="34">
        <f>J11</f>
        <v>1170</v>
      </c>
    </row>
    <row r="11" spans="1:10" ht="24.75" customHeight="1">
      <c r="A11" s="2"/>
      <c r="B11" s="172" t="s">
        <v>202</v>
      </c>
      <c r="C11" s="53" t="s">
        <v>22</v>
      </c>
      <c r="D11" s="16" t="s">
        <v>6</v>
      </c>
      <c r="E11" s="16" t="s">
        <v>12</v>
      </c>
      <c r="F11" s="135" t="s">
        <v>219</v>
      </c>
      <c r="G11" s="17"/>
      <c r="H11" s="34">
        <f>H12+H15</f>
        <v>1473.7899999999997</v>
      </c>
      <c r="I11" s="34">
        <f>I16+I17+I13+I14</f>
        <v>1170</v>
      </c>
      <c r="J11" s="34">
        <f>J16+J17+J13+J14</f>
        <v>1170</v>
      </c>
    </row>
    <row r="12" spans="1:10" ht="24.75" customHeight="1">
      <c r="A12" s="2"/>
      <c r="B12" s="172" t="s">
        <v>287</v>
      </c>
      <c r="C12" s="53" t="s">
        <v>22</v>
      </c>
      <c r="D12" s="16" t="s">
        <v>6</v>
      </c>
      <c r="E12" s="16" t="s">
        <v>12</v>
      </c>
      <c r="F12" s="135" t="s">
        <v>220</v>
      </c>
      <c r="G12" s="17"/>
      <c r="H12" s="34">
        <f>H13+H14</f>
        <v>1451.7299999999998</v>
      </c>
      <c r="I12" s="34">
        <f>I13+I14</f>
        <v>1170</v>
      </c>
      <c r="J12" s="34">
        <f>J13+J14</f>
        <v>1170</v>
      </c>
    </row>
    <row r="13" spans="1:11" ht="24.75" customHeight="1">
      <c r="A13" s="2"/>
      <c r="B13" s="26" t="s">
        <v>286</v>
      </c>
      <c r="C13" s="53" t="s">
        <v>22</v>
      </c>
      <c r="D13" s="16" t="s">
        <v>6</v>
      </c>
      <c r="E13" s="16" t="s">
        <v>12</v>
      </c>
      <c r="F13" s="135" t="s">
        <v>220</v>
      </c>
      <c r="G13" s="17" t="s">
        <v>23</v>
      </c>
      <c r="H13" s="34">
        <f>1112.06+7.58</f>
        <v>1119.6399999999999</v>
      </c>
      <c r="I13" s="51">
        <v>900</v>
      </c>
      <c r="J13" s="51">
        <v>900</v>
      </c>
      <c r="K13" s="5">
        <v>7.58</v>
      </c>
    </row>
    <row r="14" spans="1:10" ht="54.75" customHeight="1">
      <c r="A14" s="2"/>
      <c r="B14" s="26" t="s">
        <v>285</v>
      </c>
      <c r="C14" s="53" t="s">
        <v>22</v>
      </c>
      <c r="D14" s="16" t="s">
        <v>6</v>
      </c>
      <c r="E14" s="16" t="s">
        <v>12</v>
      </c>
      <c r="F14" s="135" t="s">
        <v>220</v>
      </c>
      <c r="G14" s="17" t="s">
        <v>145</v>
      </c>
      <c r="H14" s="34">
        <f>332.09</f>
        <v>332.09</v>
      </c>
      <c r="I14" s="51">
        <v>270</v>
      </c>
      <c r="J14" s="51">
        <v>270</v>
      </c>
    </row>
    <row r="15" spans="1:10" ht="25.5" customHeight="1">
      <c r="A15" s="2"/>
      <c r="B15" s="172" t="s">
        <v>287</v>
      </c>
      <c r="C15" s="53" t="s">
        <v>22</v>
      </c>
      <c r="D15" s="16" t="s">
        <v>6</v>
      </c>
      <c r="E15" s="16" t="s">
        <v>12</v>
      </c>
      <c r="F15" s="135" t="s">
        <v>316</v>
      </c>
      <c r="G15" s="17"/>
      <c r="H15" s="34">
        <f>H16+H17</f>
        <v>22.060000000000002</v>
      </c>
      <c r="I15" s="34">
        <f>I16+I17</f>
        <v>0</v>
      </c>
      <c r="J15" s="34">
        <f>J16+J17</f>
        <v>0</v>
      </c>
    </row>
    <row r="16" spans="1:10" ht="28.5" customHeight="1">
      <c r="A16" s="2"/>
      <c r="B16" s="26" t="s">
        <v>286</v>
      </c>
      <c r="C16" s="53" t="s">
        <v>22</v>
      </c>
      <c r="D16" s="16" t="s">
        <v>6</v>
      </c>
      <c r="E16" s="16" t="s">
        <v>12</v>
      </c>
      <c r="F16" s="135" t="s">
        <v>317</v>
      </c>
      <c r="G16" s="17" t="s">
        <v>23</v>
      </c>
      <c r="H16" s="34">
        <v>16.94</v>
      </c>
      <c r="I16" s="51">
        <v>0</v>
      </c>
      <c r="J16" s="51">
        <v>0</v>
      </c>
    </row>
    <row r="17" spans="1:10" ht="48.75" customHeight="1">
      <c r="A17" s="2"/>
      <c r="B17" s="26" t="s">
        <v>285</v>
      </c>
      <c r="C17" s="53" t="s">
        <v>22</v>
      </c>
      <c r="D17" s="16" t="s">
        <v>6</v>
      </c>
      <c r="E17" s="16" t="s">
        <v>12</v>
      </c>
      <c r="F17" s="135" t="s">
        <v>317</v>
      </c>
      <c r="G17" s="17" t="s">
        <v>145</v>
      </c>
      <c r="H17" s="34">
        <v>5.12</v>
      </c>
      <c r="I17" s="51">
        <v>0</v>
      </c>
      <c r="J17" s="51">
        <v>0</v>
      </c>
    </row>
    <row r="18" spans="1:10" ht="50.25" customHeight="1">
      <c r="A18" s="2" t="s">
        <v>59</v>
      </c>
      <c r="B18" s="56" t="s">
        <v>184</v>
      </c>
      <c r="C18" s="53" t="s">
        <v>22</v>
      </c>
      <c r="D18" s="61" t="s">
        <v>6</v>
      </c>
      <c r="E18" s="61" t="s">
        <v>16</v>
      </c>
      <c r="F18" s="135"/>
      <c r="G18" s="17"/>
      <c r="H18" s="167">
        <f aca="true" t="shared" si="0" ref="H18:J19">H19</f>
        <v>30</v>
      </c>
      <c r="I18" s="167">
        <f t="shared" si="0"/>
        <v>10</v>
      </c>
      <c r="J18" s="167">
        <f t="shared" si="0"/>
        <v>10</v>
      </c>
    </row>
    <row r="19" spans="1:10" ht="17.25" customHeight="1">
      <c r="A19" s="2"/>
      <c r="B19" s="161" t="s">
        <v>200</v>
      </c>
      <c r="C19" s="53" t="s">
        <v>22</v>
      </c>
      <c r="D19" s="136" t="s">
        <v>6</v>
      </c>
      <c r="E19" s="136" t="s">
        <v>16</v>
      </c>
      <c r="F19" s="135" t="s">
        <v>12</v>
      </c>
      <c r="G19" s="17"/>
      <c r="H19" s="34">
        <f t="shared" si="0"/>
        <v>30</v>
      </c>
      <c r="I19" s="34">
        <f t="shared" si="0"/>
        <v>10</v>
      </c>
      <c r="J19" s="34">
        <f t="shared" si="0"/>
        <v>10</v>
      </c>
    </row>
    <row r="20" spans="1:10" ht="24" customHeight="1">
      <c r="A20" s="2"/>
      <c r="B20" s="160" t="s">
        <v>202</v>
      </c>
      <c r="C20" s="53" t="s">
        <v>22</v>
      </c>
      <c r="D20" s="16" t="s">
        <v>6</v>
      </c>
      <c r="E20" s="16" t="s">
        <v>16</v>
      </c>
      <c r="F20" s="135" t="s">
        <v>219</v>
      </c>
      <c r="G20" s="17"/>
      <c r="H20" s="34">
        <f>H23+H22</f>
        <v>30</v>
      </c>
      <c r="I20" s="34">
        <f>I23+I22</f>
        <v>10</v>
      </c>
      <c r="J20" s="34">
        <f>J23+J22</f>
        <v>10</v>
      </c>
    </row>
    <row r="21" spans="1:10" ht="42.75" customHeight="1">
      <c r="A21" s="2"/>
      <c r="B21" s="26" t="s">
        <v>185</v>
      </c>
      <c r="C21" s="53" t="s">
        <v>22</v>
      </c>
      <c r="D21" s="16" t="s">
        <v>6</v>
      </c>
      <c r="E21" s="16" t="s">
        <v>16</v>
      </c>
      <c r="F21" s="135" t="s">
        <v>221</v>
      </c>
      <c r="G21" s="17"/>
      <c r="H21" s="34">
        <f>H22+H23</f>
        <v>30</v>
      </c>
      <c r="I21" s="34">
        <f>I22+I23</f>
        <v>10</v>
      </c>
      <c r="J21" s="34">
        <f>J22+J23</f>
        <v>10</v>
      </c>
    </row>
    <row r="22" spans="1:10" ht="66" customHeight="1">
      <c r="A22" s="2"/>
      <c r="B22" s="26" t="s">
        <v>288</v>
      </c>
      <c r="C22" s="53" t="s">
        <v>22</v>
      </c>
      <c r="D22" s="16" t="s">
        <v>6</v>
      </c>
      <c r="E22" s="16" t="s">
        <v>16</v>
      </c>
      <c r="F22" s="135" t="s">
        <v>221</v>
      </c>
      <c r="G22" s="17" t="s">
        <v>186</v>
      </c>
      <c r="H22" s="34">
        <f>10-10</f>
        <v>0</v>
      </c>
      <c r="I22" s="51">
        <v>10</v>
      </c>
      <c r="J22" s="51">
        <v>10</v>
      </c>
    </row>
    <row r="23" spans="1:10" ht="42.75" customHeight="1">
      <c r="A23" s="2"/>
      <c r="B23" s="26" t="s">
        <v>289</v>
      </c>
      <c r="C23" s="53" t="s">
        <v>22</v>
      </c>
      <c r="D23" s="16" t="s">
        <v>6</v>
      </c>
      <c r="E23" s="16" t="s">
        <v>16</v>
      </c>
      <c r="F23" s="135" t="s">
        <v>221</v>
      </c>
      <c r="G23" s="17" t="s">
        <v>187</v>
      </c>
      <c r="H23" s="34">
        <v>30</v>
      </c>
      <c r="I23" s="51">
        <v>0</v>
      </c>
      <c r="J23" s="51">
        <v>0</v>
      </c>
    </row>
    <row r="24" spans="1:10" ht="49.5" customHeight="1">
      <c r="A24" s="3" t="s">
        <v>148</v>
      </c>
      <c r="B24" s="56" t="s">
        <v>180</v>
      </c>
      <c r="C24" s="52" t="s">
        <v>22</v>
      </c>
      <c r="D24" s="61" t="s">
        <v>6</v>
      </c>
      <c r="E24" s="61" t="s">
        <v>7</v>
      </c>
      <c r="F24" s="135"/>
      <c r="G24" s="17"/>
      <c r="H24" s="192">
        <f aca="true" t="shared" si="1" ref="H24:J25">H25</f>
        <v>1868.01</v>
      </c>
      <c r="I24" s="166">
        <f t="shared" si="1"/>
        <v>1695</v>
      </c>
      <c r="J24" s="166">
        <f t="shared" si="1"/>
        <v>1695</v>
      </c>
    </row>
    <row r="25" spans="1:10" ht="24.75" customHeight="1">
      <c r="A25" s="3"/>
      <c r="B25" s="162" t="s">
        <v>200</v>
      </c>
      <c r="C25" s="52" t="s">
        <v>22</v>
      </c>
      <c r="D25" s="136" t="s">
        <v>6</v>
      </c>
      <c r="E25" s="136" t="s">
        <v>7</v>
      </c>
      <c r="F25" s="135" t="s">
        <v>12</v>
      </c>
      <c r="G25" s="17"/>
      <c r="H25" s="33">
        <f t="shared" si="1"/>
        <v>1868.01</v>
      </c>
      <c r="I25" s="33">
        <f t="shared" si="1"/>
        <v>1695</v>
      </c>
      <c r="J25" s="33">
        <f t="shared" si="1"/>
        <v>1695</v>
      </c>
    </row>
    <row r="26" spans="1:10" ht="37.5" customHeight="1">
      <c r="A26" s="3"/>
      <c r="B26" s="160" t="s">
        <v>202</v>
      </c>
      <c r="C26" s="53" t="s">
        <v>22</v>
      </c>
      <c r="D26" s="16" t="s">
        <v>6</v>
      </c>
      <c r="E26" s="16" t="s">
        <v>7</v>
      </c>
      <c r="F26" s="135" t="s">
        <v>219</v>
      </c>
      <c r="G26" s="17"/>
      <c r="H26" s="33">
        <f>H28+H29+H30+H31+H32+H33+H35+H36</f>
        <v>1868.01</v>
      </c>
      <c r="I26" s="33">
        <f>I28+I29+I30+I31+I32+I33+I35+I36</f>
        <v>1695</v>
      </c>
      <c r="J26" s="33">
        <f>J28+J29+J30+J31+J32+J33+J35+J36</f>
        <v>1695</v>
      </c>
    </row>
    <row r="27" spans="1:10" ht="42" customHeight="1">
      <c r="A27" s="2"/>
      <c r="B27" s="26" t="s">
        <v>252</v>
      </c>
      <c r="C27" s="53" t="s">
        <v>22</v>
      </c>
      <c r="D27" s="16" t="s">
        <v>6</v>
      </c>
      <c r="E27" s="16" t="s">
        <v>7</v>
      </c>
      <c r="F27" s="135" t="s">
        <v>222</v>
      </c>
      <c r="G27" s="17"/>
      <c r="H27" s="34">
        <f>H28+H29+H30+H31+H32</f>
        <v>1821.8999999999999</v>
      </c>
      <c r="I27" s="34">
        <f>I28+I29+I30+I31+I32</f>
        <v>1693</v>
      </c>
      <c r="J27" s="34">
        <f>J28+J29+J30+J31+J32</f>
        <v>1693</v>
      </c>
    </row>
    <row r="28" spans="1:10" ht="24.75" customHeight="1">
      <c r="A28" s="2"/>
      <c r="B28" s="26" t="s">
        <v>286</v>
      </c>
      <c r="C28" s="52" t="s">
        <v>22</v>
      </c>
      <c r="D28" s="16" t="s">
        <v>6</v>
      </c>
      <c r="E28" s="16" t="s">
        <v>7</v>
      </c>
      <c r="F28" s="135" t="s">
        <v>222</v>
      </c>
      <c r="G28" s="17" t="s">
        <v>23</v>
      </c>
      <c r="H28" s="34">
        <v>1204.55</v>
      </c>
      <c r="I28" s="51">
        <v>1280</v>
      </c>
      <c r="J28" s="51">
        <v>1280</v>
      </c>
    </row>
    <row r="29" spans="1:10" ht="37.5" customHeight="1">
      <c r="A29" s="2"/>
      <c r="B29" s="26" t="s">
        <v>283</v>
      </c>
      <c r="C29" s="53" t="s">
        <v>22</v>
      </c>
      <c r="D29" s="16" t="s">
        <v>6</v>
      </c>
      <c r="E29" s="16" t="s">
        <v>7</v>
      </c>
      <c r="F29" s="135" t="s">
        <v>222</v>
      </c>
      <c r="G29" s="17" t="s">
        <v>24</v>
      </c>
      <c r="H29" s="34">
        <v>24.59</v>
      </c>
      <c r="I29" s="51">
        <v>6</v>
      </c>
      <c r="J29" s="51">
        <v>6</v>
      </c>
    </row>
    <row r="30" spans="1:10" ht="24.75" customHeight="1">
      <c r="A30" s="2"/>
      <c r="B30" s="26" t="s">
        <v>285</v>
      </c>
      <c r="C30" s="53" t="s">
        <v>22</v>
      </c>
      <c r="D30" s="16" t="s">
        <v>6</v>
      </c>
      <c r="E30" s="16" t="s">
        <v>7</v>
      </c>
      <c r="F30" s="135" t="s">
        <v>222</v>
      </c>
      <c r="G30" s="17" t="s">
        <v>145</v>
      </c>
      <c r="H30" s="34">
        <v>356.91</v>
      </c>
      <c r="I30" s="51">
        <v>382</v>
      </c>
      <c r="J30" s="51">
        <v>382</v>
      </c>
    </row>
    <row r="31" spans="1:11" ht="22.5" customHeight="1">
      <c r="A31" s="2"/>
      <c r="B31" s="26" t="s">
        <v>284</v>
      </c>
      <c r="C31" s="53" t="s">
        <v>22</v>
      </c>
      <c r="D31" s="16" t="s">
        <v>6</v>
      </c>
      <c r="E31" s="16" t="s">
        <v>7</v>
      </c>
      <c r="F31" s="135" t="s">
        <v>222</v>
      </c>
      <c r="G31" s="17" t="s">
        <v>25</v>
      </c>
      <c r="H31" s="34">
        <f>250.44-7.59-8</f>
        <v>234.85</v>
      </c>
      <c r="I31" s="51">
        <v>20</v>
      </c>
      <c r="J31" s="51">
        <v>20</v>
      </c>
      <c r="K31" s="5">
        <f>-7.59-8</f>
        <v>-15.59</v>
      </c>
    </row>
    <row r="32" spans="1:10" ht="24.75" customHeight="1">
      <c r="A32" s="2"/>
      <c r="B32" s="26" t="s">
        <v>290</v>
      </c>
      <c r="C32" s="53" t="s">
        <v>22</v>
      </c>
      <c r="D32" s="16" t="s">
        <v>6</v>
      </c>
      <c r="E32" s="16" t="s">
        <v>7</v>
      </c>
      <c r="F32" s="135" t="s">
        <v>222</v>
      </c>
      <c r="G32" s="17" t="s">
        <v>147</v>
      </c>
      <c r="H32" s="34">
        <v>1</v>
      </c>
      <c r="I32" s="34">
        <v>5</v>
      </c>
      <c r="J32" s="34">
        <v>5</v>
      </c>
    </row>
    <row r="33" spans="1:10" ht="24.75" customHeight="1">
      <c r="A33" s="2"/>
      <c r="B33" s="26" t="s">
        <v>284</v>
      </c>
      <c r="C33" s="52" t="s">
        <v>22</v>
      </c>
      <c r="D33" s="16" t="s">
        <v>6</v>
      </c>
      <c r="E33" s="16" t="s">
        <v>7</v>
      </c>
      <c r="F33" s="135" t="s">
        <v>271</v>
      </c>
      <c r="G33" s="17" t="s">
        <v>25</v>
      </c>
      <c r="H33" s="34">
        <v>2</v>
      </c>
      <c r="I33" s="25">
        <v>2</v>
      </c>
      <c r="J33" s="25">
        <v>2</v>
      </c>
    </row>
    <row r="34" spans="1:10" ht="24.75" customHeight="1">
      <c r="A34" s="2"/>
      <c r="B34" s="26" t="s">
        <v>252</v>
      </c>
      <c r="C34" s="53" t="s">
        <v>22</v>
      </c>
      <c r="D34" s="16" t="s">
        <v>6</v>
      </c>
      <c r="E34" s="16" t="s">
        <v>7</v>
      </c>
      <c r="F34" s="135" t="s">
        <v>318</v>
      </c>
      <c r="G34" s="17"/>
      <c r="H34" s="34">
        <f>H35+H36</f>
        <v>44.11</v>
      </c>
      <c r="I34" s="34">
        <f>I35+I36</f>
        <v>0</v>
      </c>
      <c r="J34" s="34">
        <f>J35+J36</f>
        <v>0</v>
      </c>
    </row>
    <row r="35" spans="1:10" ht="24.75" customHeight="1">
      <c r="A35" s="2"/>
      <c r="B35" s="26" t="s">
        <v>286</v>
      </c>
      <c r="C35" s="52" t="s">
        <v>22</v>
      </c>
      <c r="D35" s="16" t="s">
        <v>6</v>
      </c>
      <c r="E35" s="16" t="s">
        <v>7</v>
      </c>
      <c r="F35" s="135" t="s">
        <v>317</v>
      </c>
      <c r="G35" s="17" t="s">
        <v>23</v>
      </c>
      <c r="H35" s="34">
        <v>33.88</v>
      </c>
      <c r="I35" s="51">
        <v>0</v>
      </c>
      <c r="J35" s="51">
        <v>0</v>
      </c>
    </row>
    <row r="36" spans="1:10" ht="24.75" customHeight="1">
      <c r="A36" s="2"/>
      <c r="B36" s="26" t="s">
        <v>285</v>
      </c>
      <c r="C36" s="53" t="s">
        <v>22</v>
      </c>
      <c r="D36" s="16" t="s">
        <v>6</v>
      </c>
      <c r="E36" s="16" t="s">
        <v>7</v>
      </c>
      <c r="F36" s="135" t="s">
        <v>317</v>
      </c>
      <c r="G36" s="17" t="s">
        <v>145</v>
      </c>
      <c r="H36" s="34">
        <v>10.23</v>
      </c>
      <c r="I36" s="51">
        <v>0</v>
      </c>
      <c r="J36" s="51">
        <v>0</v>
      </c>
    </row>
    <row r="37" spans="1:10" ht="24.75" customHeight="1">
      <c r="A37" s="3" t="s">
        <v>149</v>
      </c>
      <c r="B37" s="56" t="s">
        <v>181</v>
      </c>
      <c r="C37" s="53" t="s">
        <v>22</v>
      </c>
      <c r="D37" s="61" t="s">
        <v>6</v>
      </c>
      <c r="E37" s="61" t="s">
        <v>63</v>
      </c>
      <c r="F37" s="135"/>
      <c r="G37" s="17"/>
      <c r="H37" s="166">
        <f>H41</f>
        <v>181</v>
      </c>
      <c r="I37" s="166">
        <f>I41</f>
        <v>0</v>
      </c>
      <c r="J37" s="166">
        <f>J41</f>
        <v>0</v>
      </c>
    </row>
    <row r="38" spans="1:10" ht="24.75" customHeight="1">
      <c r="A38" s="3"/>
      <c r="B38" s="162" t="s">
        <v>200</v>
      </c>
      <c r="C38" s="52" t="s">
        <v>22</v>
      </c>
      <c r="D38" s="136" t="s">
        <v>6</v>
      </c>
      <c r="E38" s="136" t="s">
        <v>63</v>
      </c>
      <c r="F38" s="135" t="s">
        <v>12</v>
      </c>
      <c r="G38" s="17"/>
      <c r="H38" s="33">
        <f>H39</f>
        <v>181</v>
      </c>
      <c r="I38" s="33">
        <f aca="true" t="shared" si="2" ref="I38:J40">I39</f>
        <v>0</v>
      </c>
      <c r="J38" s="33">
        <f t="shared" si="2"/>
        <v>0</v>
      </c>
    </row>
    <row r="39" spans="1:10" ht="24.75" customHeight="1">
      <c r="A39" s="3"/>
      <c r="B39" s="160" t="s">
        <v>260</v>
      </c>
      <c r="C39" s="52" t="s">
        <v>22</v>
      </c>
      <c r="D39" s="136" t="s">
        <v>6</v>
      </c>
      <c r="E39" s="136" t="s">
        <v>63</v>
      </c>
      <c r="F39" s="135" t="s">
        <v>258</v>
      </c>
      <c r="G39" s="17"/>
      <c r="H39" s="33">
        <f>H40</f>
        <v>181</v>
      </c>
      <c r="I39" s="33">
        <f t="shared" si="2"/>
        <v>0</v>
      </c>
      <c r="J39" s="33">
        <f t="shared" si="2"/>
        <v>0</v>
      </c>
    </row>
    <row r="40" spans="1:10" ht="24.75" customHeight="1">
      <c r="A40" s="2"/>
      <c r="B40" s="26" t="s">
        <v>203</v>
      </c>
      <c r="C40" s="53" t="s">
        <v>22</v>
      </c>
      <c r="D40" s="16" t="s">
        <v>6</v>
      </c>
      <c r="E40" s="16" t="s">
        <v>63</v>
      </c>
      <c r="F40" s="135" t="s">
        <v>259</v>
      </c>
      <c r="G40" s="17"/>
      <c r="H40" s="34">
        <f>H41</f>
        <v>181</v>
      </c>
      <c r="I40" s="34">
        <f t="shared" si="2"/>
        <v>0</v>
      </c>
      <c r="J40" s="34">
        <f t="shared" si="2"/>
        <v>0</v>
      </c>
    </row>
    <row r="41" spans="1:10" ht="24.75" customHeight="1">
      <c r="A41" s="2"/>
      <c r="B41" s="26" t="s">
        <v>182</v>
      </c>
      <c r="C41" s="53" t="s">
        <v>22</v>
      </c>
      <c r="D41" s="16" t="s">
        <v>6</v>
      </c>
      <c r="E41" s="16" t="s">
        <v>63</v>
      </c>
      <c r="F41" s="135" t="s">
        <v>259</v>
      </c>
      <c r="G41" s="17" t="s">
        <v>123</v>
      </c>
      <c r="H41" s="34">
        <v>181</v>
      </c>
      <c r="I41" s="51">
        <v>0</v>
      </c>
      <c r="J41" s="51">
        <v>0</v>
      </c>
    </row>
    <row r="42" spans="1:10" ht="24.75" customHeight="1">
      <c r="A42" s="2" t="s">
        <v>150</v>
      </c>
      <c r="B42" s="56" t="s">
        <v>278</v>
      </c>
      <c r="C42" s="53" t="s">
        <v>22</v>
      </c>
      <c r="D42" s="61" t="s">
        <v>6</v>
      </c>
      <c r="E42" s="61" t="s">
        <v>146</v>
      </c>
      <c r="F42" s="135"/>
      <c r="G42" s="17"/>
      <c r="H42" s="167">
        <f>H43</f>
        <v>253.76</v>
      </c>
      <c r="I42" s="171"/>
      <c r="J42" s="171"/>
    </row>
    <row r="43" spans="1:10" ht="24.75" customHeight="1">
      <c r="A43" s="2"/>
      <c r="B43" s="170" t="s">
        <v>279</v>
      </c>
      <c r="C43" s="52" t="s">
        <v>22</v>
      </c>
      <c r="D43" s="136" t="s">
        <v>6</v>
      </c>
      <c r="E43" s="136" t="s">
        <v>146</v>
      </c>
      <c r="F43" s="135" t="s">
        <v>12</v>
      </c>
      <c r="G43" s="17"/>
      <c r="H43" s="34">
        <f>H44</f>
        <v>253.76</v>
      </c>
      <c r="I43" s="51">
        <v>0</v>
      </c>
      <c r="J43" s="51">
        <v>0</v>
      </c>
    </row>
    <row r="44" spans="1:10" ht="24.75" customHeight="1">
      <c r="A44" s="2"/>
      <c r="B44" s="170" t="s">
        <v>291</v>
      </c>
      <c r="C44" s="52" t="s">
        <v>22</v>
      </c>
      <c r="D44" s="136" t="s">
        <v>6</v>
      </c>
      <c r="E44" s="136" t="s">
        <v>146</v>
      </c>
      <c r="F44" s="135" t="s">
        <v>276</v>
      </c>
      <c r="G44" s="17"/>
      <c r="H44" s="34">
        <f>H45</f>
        <v>253.76</v>
      </c>
      <c r="I44" s="51">
        <v>0</v>
      </c>
      <c r="J44" s="51">
        <v>0</v>
      </c>
    </row>
    <row r="45" spans="1:10" ht="24.75" customHeight="1">
      <c r="A45" s="2"/>
      <c r="B45" s="26" t="s">
        <v>284</v>
      </c>
      <c r="C45" s="53" t="s">
        <v>22</v>
      </c>
      <c r="D45" s="16" t="s">
        <v>6</v>
      </c>
      <c r="E45" s="16" t="s">
        <v>146</v>
      </c>
      <c r="F45" s="135" t="s">
        <v>277</v>
      </c>
      <c r="G45" s="149" t="s">
        <v>25</v>
      </c>
      <c r="H45" s="34">
        <v>253.76</v>
      </c>
      <c r="I45" s="51">
        <v>0</v>
      </c>
      <c r="J45" s="51">
        <v>0</v>
      </c>
    </row>
    <row r="46" spans="1:10" ht="24.75" customHeight="1">
      <c r="A46" s="27" t="s">
        <v>151</v>
      </c>
      <c r="B46" s="56" t="s">
        <v>281</v>
      </c>
      <c r="C46" s="62" t="s">
        <v>22</v>
      </c>
      <c r="D46" s="61" t="s">
        <v>6</v>
      </c>
      <c r="E46" s="61" t="s">
        <v>10</v>
      </c>
      <c r="F46" s="135"/>
      <c r="G46" s="17"/>
      <c r="H46" s="166">
        <f>H49</f>
        <v>30</v>
      </c>
      <c r="I46" s="166">
        <f>I49</f>
        <v>30</v>
      </c>
      <c r="J46" s="166">
        <f>J49</f>
        <v>30</v>
      </c>
    </row>
    <row r="47" spans="1:10" ht="24.75" customHeight="1">
      <c r="A47" s="3"/>
      <c r="B47" s="162" t="s">
        <v>200</v>
      </c>
      <c r="C47" s="52" t="s">
        <v>22</v>
      </c>
      <c r="D47" s="136" t="s">
        <v>6</v>
      </c>
      <c r="E47" s="136" t="s">
        <v>10</v>
      </c>
      <c r="F47" s="135" t="s">
        <v>12</v>
      </c>
      <c r="G47" s="17"/>
      <c r="H47" s="33">
        <f aca="true" t="shared" si="3" ref="H47:J48">H48</f>
        <v>30</v>
      </c>
      <c r="I47" s="33">
        <f t="shared" si="3"/>
        <v>30</v>
      </c>
      <c r="J47" s="33">
        <f t="shared" si="3"/>
        <v>30</v>
      </c>
    </row>
    <row r="48" spans="1:10" ht="24.75" customHeight="1">
      <c r="A48" s="3"/>
      <c r="B48" s="160" t="s">
        <v>292</v>
      </c>
      <c r="C48" s="52" t="s">
        <v>22</v>
      </c>
      <c r="D48" s="136" t="s">
        <v>6</v>
      </c>
      <c r="E48" s="136" t="s">
        <v>10</v>
      </c>
      <c r="F48" s="135" t="s">
        <v>256</v>
      </c>
      <c r="G48" s="17"/>
      <c r="H48" s="33">
        <f t="shared" si="3"/>
        <v>30</v>
      </c>
      <c r="I48" s="33">
        <f t="shared" si="3"/>
        <v>30</v>
      </c>
      <c r="J48" s="33">
        <f t="shared" si="3"/>
        <v>30</v>
      </c>
    </row>
    <row r="49" spans="1:10" ht="24.75" customHeight="1">
      <c r="A49" s="27"/>
      <c r="B49" s="26" t="s">
        <v>215</v>
      </c>
      <c r="C49" s="53" t="s">
        <v>22</v>
      </c>
      <c r="D49" s="16" t="s">
        <v>6</v>
      </c>
      <c r="E49" s="16" t="s">
        <v>10</v>
      </c>
      <c r="F49" s="135" t="s">
        <v>257</v>
      </c>
      <c r="G49" s="17" t="s">
        <v>144</v>
      </c>
      <c r="H49" s="34">
        <v>30</v>
      </c>
      <c r="I49" s="25">
        <v>30</v>
      </c>
      <c r="J49" s="25">
        <v>30</v>
      </c>
    </row>
    <row r="50" spans="1:10" ht="24.75" customHeight="1">
      <c r="A50" s="27" t="s">
        <v>152</v>
      </c>
      <c r="B50" s="56" t="s">
        <v>133</v>
      </c>
      <c r="C50" s="53" t="s">
        <v>22</v>
      </c>
      <c r="D50" s="61" t="s">
        <v>6</v>
      </c>
      <c r="E50" s="61" t="s">
        <v>134</v>
      </c>
      <c r="F50" s="135"/>
      <c r="G50" s="17"/>
      <c r="H50" s="166">
        <f>H53+H56+H57+H58+H59+H54+H55</f>
        <v>1619.81</v>
      </c>
      <c r="I50" s="166">
        <f>I53+I56+I57+I58+I59+I54+I55</f>
        <v>203.1</v>
      </c>
      <c r="J50" s="166">
        <f>J53+J56+J57+J58+J59+J54+J55</f>
        <v>203.1</v>
      </c>
    </row>
    <row r="51" spans="1:10" ht="24.75" customHeight="1">
      <c r="A51" s="3"/>
      <c r="B51" s="162" t="s">
        <v>200</v>
      </c>
      <c r="C51" s="52" t="s">
        <v>22</v>
      </c>
      <c r="D51" s="136" t="s">
        <v>6</v>
      </c>
      <c r="E51" s="136" t="s">
        <v>134</v>
      </c>
      <c r="F51" s="135" t="s">
        <v>12</v>
      </c>
      <c r="G51" s="17"/>
      <c r="H51" s="33">
        <f>H52</f>
        <v>1619.81</v>
      </c>
      <c r="I51" s="33">
        <f>I52</f>
        <v>203.1</v>
      </c>
      <c r="J51" s="33">
        <f>J52</f>
        <v>203.1</v>
      </c>
    </row>
    <row r="52" spans="1:10" ht="24.75" customHeight="1">
      <c r="A52" s="3"/>
      <c r="B52" s="163" t="s">
        <v>216</v>
      </c>
      <c r="C52" s="52" t="s">
        <v>22</v>
      </c>
      <c r="D52" s="136" t="s">
        <v>6</v>
      </c>
      <c r="E52" s="136" t="s">
        <v>134</v>
      </c>
      <c r="F52" s="135" t="s">
        <v>224</v>
      </c>
      <c r="G52" s="17"/>
      <c r="H52" s="33">
        <f>H53+H56+H57+H58+H59+H54+H55</f>
        <v>1619.81</v>
      </c>
      <c r="I52" s="33">
        <f>I53+I56+I57+I58+I59+I54+I55</f>
        <v>203.1</v>
      </c>
      <c r="J52" s="33">
        <f>J53+J56+J57+J58+J59+J54+J55</f>
        <v>203.1</v>
      </c>
    </row>
    <row r="53" spans="1:11" ht="24.75" customHeight="1">
      <c r="A53" s="27"/>
      <c r="B53" s="26" t="s">
        <v>284</v>
      </c>
      <c r="C53" s="53" t="s">
        <v>22</v>
      </c>
      <c r="D53" s="16" t="s">
        <v>6</v>
      </c>
      <c r="E53" s="16" t="s">
        <v>134</v>
      </c>
      <c r="F53" s="135" t="s">
        <v>226</v>
      </c>
      <c r="G53" s="17" t="s">
        <v>25</v>
      </c>
      <c r="H53" s="34">
        <f>1117.63-150</f>
        <v>967.6300000000001</v>
      </c>
      <c r="I53" s="51">
        <v>16.1</v>
      </c>
      <c r="J53" s="51">
        <v>16.1</v>
      </c>
      <c r="K53" s="5">
        <v>-150</v>
      </c>
    </row>
    <row r="54" spans="1:10" s="164" customFormat="1" ht="24.75" customHeight="1">
      <c r="A54" s="27"/>
      <c r="B54" s="26" t="s">
        <v>293</v>
      </c>
      <c r="C54" s="53" t="s">
        <v>22</v>
      </c>
      <c r="D54" s="16" t="s">
        <v>6</v>
      </c>
      <c r="E54" s="16" t="s">
        <v>134</v>
      </c>
      <c r="F54" s="135" t="s">
        <v>226</v>
      </c>
      <c r="G54" s="17" t="s">
        <v>262</v>
      </c>
      <c r="H54" s="34">
        <f>172+31+117</f>
        <v>320</v>
      </c>
      <c r="I54" s="51">
        <v>172</v>
      </c>
      <c r="J54" s="51">
        <v>172</v>
      </c>
    </row>
    <row r="55" spans="1:10" s="164" customFormat="1" ht="24.75" customHeight="1">
      <c r="A55" s="27"/>
      <c r="B55" s="26" t="s">
        <v>289</v>
      </c>
      <c r="C55" s="53" t="s">
        <v>22</v>
      </c>
      <c r="D55" s="16" t="s">
        <v>6</v>
      </c>
      <c r="E55" s="16" t="s">
        <v>134</v>
      </c>
      <c r="F55" s="135" t="s">
        <v>226</v>
      </c>
      <c r="G55" s="17" t="s">
        <v>187</v>
      </c>
      <c r="H55" s="34">
        <v>2.37</v>
      </c>
      <c r="I55" s="51">
        <v>0</v>
      </c>
      <c r="J55" s="51">
        <v>0</v>
      </c>
    </row>
    <row r="56" spans="1:10" s="164" customFormat="1" ht="24.75" customHeight="1">
      <c r="A56" s="27"/>
      <c r="B56" s="26" t="s">
        <v>294</v>
      </c>
      <c r="C56" s="53" t="s">
        <v>22</v>
      </c>
      <c r="D56" s="16" t="s">
        <v>6</v>
      </c>
      <c r="E56" s="16" t="s">
        <v>134</v>
      </c>
      <c r="F56" s="135" t="s">
        <v>226</v>
      </c>
      <c r="G56" s="17" t="s">
        <v>26</v>
      </c>
      <c r="H56" s="34">
        <v>0</v>
      </c>
      <c r="I56" s="51">
        <v>0</v>
      </c>
      <c r="J56" s="51">
        <v>0</v>
      </c>
    </row>
    <row r="57" spans="1:10" ht="24.75" customHeight="1">
      <c r="A57" s="27"/>
      <c r="B57" s="26" t="s">
        <v>295</v>
      </c>
      <c r="C57" s="53" t="s">
        <v>22</v>
      </c>
      <c r="D57" s="16" t="s">
        <v>6</v>
      </c>
      <c r="E57" s="16" t="s">
        <v>134</v>
      </c>
      <c r="F57" s="135" t="s">
        <v>226</v>
      </c>
      <c r="G57" s="17" t="s">
        <v>27</v>
      </c>
      <c r="H57" s="34">
        <v>13.01</v>
      </c>
      <c r="I57" s="51">
        <v>15</v>
      </c>
      <c r="J57" s="51">
        <v>15</v>
      </c>
    </row>
    <row r="58" spans="1:10" ht="21" customHeight="1">
      <c r="A58" s="27"/>
      <c r="B58" s="26" t="s">
        <v>296</v>
      </c>
      <c r="C58" s="53" t="s">
        <v>22</v>
      </c>
      <c r="D58" s="16" t="s">
        <v>6</v>
      </c>
      <c r="E58" s="16" t="s">
        <v>134</v>
      </c>
      <c r="F58" s="135" t="s">
        <v>226</v>
      </c>
      <c r="G58" s="17" t="s">
        <v>147</v>
      </c>
      <c r="H58" s="34">
        <v>0</v>
      </c>
      <c r="I58" s="51">
        <v>0</v>
      </c>
      <c r="J58" s="51">
        <v>0</v>
      </c>
    </row>
    <row r="59" spans="1:10" ht="24.75" customHeight="1">
      <c r="A59" s="27"/>
      <c r="B59" s="26" t="s">
        <v>284</v>
      </c>
      <c r="C59" s="53" t="s">
        <v>22</v>
      </c>
      <c r="D59" s="16" t="s">
        <v>6</v>
      </c>
      <c r="E59" s="16" t="s">
        <v>134</v>
      </c>
      <c r="F59" s="135" t="s">
        <v>225</v>
      </c>
      <c r="G59" s="17" t="s">
        <v>25</v>
      </c>
      <c r="H59" s="34">
        <v>316.8</v>
      </c>
      <c r="I59" s="51">
        <v>0</v>
      </c>
      <c r="J59" s="51">
        <v>0</v>
      </c>
    </row>
    <row r="60" spans="1:10" ht="24" customHeight="1">
      <c r="A60" s="68">
        <v>2</v>
      </c>
      <c r="B60" s="64" t="s">
        <v>28</v>
      </c>
      <c r="C60" s="65" t="s">
        <v>22</v>
      </c>
      <c r="D60" s="66" t="s">
        <v>12</v>
      </c>
      <c r="E60" s="66"/>
      <c r="F60" s="150"/>
      <c r="G60" s="154"/>
      <c r="H60" s="69">
        <f>H65+H66+H67+H68</f>
        <v>368.40000000000003</v>
      </c>
      <c r="I60" s="69">
        <f>I65+I66+I67+I68</f>
        <v>345.8</v>
      </c>
      <c r="J60" s="69">
        <f>J65+J66+J67+J68</f>
        <v>359.9</v>
      </c>
    </row>
    <row r="61" spans="1:10" ht="22.5" customHeight="1">
      <c r="A61" s="27" t="s">
        <v>34</v>
      </c>
      <c r="B61" s="26" t="s">
        <v>29</v>
      </c>
      <c r="C61" s="52" t="s">
        <v>22</v>
      </c>
      <c r="D61" s="16" t="s">
        <v>12</v>
      </c>
      <c r="E61" s="16" t="s">
        <v>16</v>
      </c>
      <c r="F61" s="135"/>
      <c r="G61" s="17"/>
      <c r="H61" s="34">
        <f>H62</f>
        <v>368.40000000000003</v>
      </c>
      <c r="I61" s="34">
        <f aca="true" t="shared" si="4" ref="I61:J63">I62</f>
        <v>345.8</v>
      </c>
      <c r="J61" s="34">
        <f t="shared" si="4"/>
        <v>359.9</v>
      </c>
    </row>
    <row r="62" spans="1:10" ht="24.75" customHeight="1">
      <c r="A62" s="3"/>
      <c r="B62" s="162" t="s">
        <v>200</v>
      </c>
      <c r="C62" s="52" t="s">
        <v>22</v>
      </c>
      <c r="D62" s="136" t="s">
        <v>12</v>
      </c>
      <c r="E62" s="136" t="s">
        <v>16</v>
      </c>
      <c r="F62" s="135" t="s">
        <v>12</v>
      </c>
      <c r="G62" s="17"/>
      <c r="H62" s="33">
        <f>H63</f>
        <v>368.40000000000003</v>
      </c>
      <c r="I62" s="33">
        <f t="shared" si="4"/>
        <v>345.8</v>
      </c>
      <c r="J62" s="33">
        <f t="shared" si="4"/>
        <v>359.9</v>
      </c>
    </row>
    <row r="63" spans="1:10" ht="24.75" customHeight="1">
      <c r="A63" s="3"/>
      <c r="B63" s="163" t="s">
        <v>30</v>
      </c>
      <c r="C63" s="52" t="s">
        <v>22</v>
      </c>
      <c r="D63" s="136" t="s">
        <v>12</v>
      </c>
      <c r="E63" s="136" t="s">
        <v>16</v>
      </c>
      <c r="F63" s="135" t="s">
        <v>227</v>
      </c>
      <c r="G63" s="17"/>
      <c r="H63" s="33">
        <f>H64</f>
        <v>368.40000000000003</v>
      </c>
      <c r="I63" s="33">
        <f t="shared" si="4"/>
        <v>345.8</v>
      </c>
      <c r="J63" s="33">
        <f t="shared" si="4"/>
        <v>359.9</v>
      </c>
    </row>
    <row r="64" spans="1:10" ht="24.75" customHeight="1">
      <c r="A64" s="18"/>
      <c r="B64" s="26" t="s">
        <v>201</v>
      </c>
      <c r="C64" s="53" t="s">
        <v>22</v>
      </c>
      <c r="D64" s="16" t="s">
        <v>12</v>
      </c>
      <c r="E64" s="16" t="s">
        <v>16</v>
      </c>
      <c r="F64" s="135" t="s">
        <v>228</v>
      </c>
      <c r="G64" s="17"/>
      <c r="H64" s="34">
        <f>H65+H66+H67+H68</f>
        <v>368.40000000000003</v>
      </c>
      <c r="I64" s="34">
        <f>I65+I66+I67+I68</f>
        <v>345.8</v>
      </c>
      <c r="J64" s="34">
        <f>J65+J66+J67+J68</f>
        <v>359.9</v>
      </c>
    </row>
    <row r="65" spans="1:10" ht="24.75" customHeight="1">
      <c r="A65" s="18"/>
      <c r="B65" s="26" t="s">
        <v>286</v>
      </c>
      <c r="C65" s="52" t="s">
        <v>22</v>
      </c>
      <c r="D65" s="16" t="s">
        <v>12</v>
      </c>
      <c r="E65" s="16" t="s">
        <v>16</v>
      </c>
      <c r="F65" s="135" t="s">
        <v>228</v>
      </c>
      <c r="G65" s="17" t="s">
        <v>23</v>
      </c>
      <c r="H65" s="34">
        <v>251.5</v>
      </c>
      <c r="I65" s="51">
        <v>257.5</v>
      </c>
      <c r="J65" s="51">
        <v>257.5</v>
      </c>
    </row>
    <row r="66" spans="1:10" ht="42.75" customHeight="1">
      <c r="A66" s="18"/>
      <c r="B66" s="26" t="s">
        <v>283</v>
      </c>
      <c r="C66" s="52" t="s">
        <v>22</v>
      </c>
      <c r="D66" s="16" t="s">
        <v>12</v>
      </c>
      <c r="E66" s="16" t="s">
        <v>16</v>
      </c>
      <c r="F66" s="135" t="s">
        <v>228</v>
      </c>
      <c r="G66" s="17" t="s">
        <v>24</v>
      </c>
      <c r="H66" s="34">
        <v>5.72</v>
      </c>
      <c r="I66" s="51">
        <v>5.8</v>
      </c>
      <c r="J66" s="51">
        <v>5.8</v>
      </c>
    </row>
    <row r="67" spans="1:10" ht="50.25" customHeight="1">
      <c r="A67" s="18"/>
      <c r="B67" s="26" t="s">
        <v>285</v>
      </c>
      <c r="C67" s="52" t="s">
        <v>22</v>
      </c>
      <c r="D67" s="16" t="s">
        <v>12</v>
      </c>
      <c r="E67" s="16" t="s">
        <v>16</v>
      </c>
      <c r="F67" s="135" t="s">
        <v>228</v>
      </c>
      <c r="G67" s="17" t="s">
        <v>145</v>
      </c>
      <c r="H67" s="34">
        <v>74.19</v>
      </c>
      <c r="I67" s="51">
        <v>77.7</v>
      </c>
      <c r="J67" s="51">
        <v>77.7</v>
      </c>
    </row>
    <row r="68" spans="1:11" ht="24.75" customHeight="1">
      <c r="A68" s="18"/>
      <c r="B68" s="26" t="s">
        <v>284</v>
      </c>
      <c r="C68" s="52" t="s">
        <v>22</v>
      </c>
      <c r="D68" s="16" t="s">
        <v>12</v>
      </c>
      <c r="E68" s="16" t="s">
        <v>16</v>
      </c>
      <c r="F68" s="135" t="s">
        <v>228</v>
      </c>
      <c r="G68" s="17" t="s">
        <v>25</v>
      </c>
      <c r="H68" s="34">
        <f>10.69+26.3</f>
        <v>36.99</v>
      </c>
      <c r="I68" s="51">
        <v>4.8</v>
      </c>
      <c r="J68" s="51">
        <v>18.9</v>
      </c>
      <c r="K68" s="5">
        <v>26.3</v>
      </c>
    </row>
    <row r="69" spans="1:10" ht="24.75" customHeight="1">
      <c r="A69" s="68">
        <v>3</v>
      </c>
      <c r="B69" s="64" t="s">
        <v>18</v>
      </c>
      <c r="C69" s="65" t="s">
        <v>22</v>
      </c>
      <c r="D69" s="66" t="s">
        <v>16</v>
      </c>
      <c r="E69" s="66"/>
      <c r="F69" s="150"/>
      <c r="G69" s="154"/>
      <c r="H69" s="69">
        <f>H74+H79</f>
        <v>100.19</v>
      </c>
      <c r="I69" s="69">
        <f>I74+I79</f>
        <v>20</v>
      </c>
      <c r="J69" s="69">
        <f>J74+J79</f>
        <v>20</v>
      </c>
    </row>
    <row r="70" spans="1:10" ht="24.75" customHeight="1">
      <c r="A70" s="27" t="s">
        <v>35</v>
      </c>
      <c r="B70" s="26" t="s">
        <v>282</v>
      </c>
      <c r="C70" s="52" t="s">
        <v>22</v>
      </c>
      <c r="D70" s="16" t="s">
        <v>16</v>
      </c>
      <c r="E70" s="16" t="s">
        <v>13</v>
      </c>
      <c r="F70" s="135"/>
      <c r="G70" s="17"/>
      <c r="H70" s="34">
        <f>H71</f>
        <v>100.19</v>
      </c>
      <c r="I70" s="34">
        <f aca="true" t="shared" si="5" ref="I70:J73">I71</f>
        <v>10</v>
      </c>
      <c r="J70" s="34">
        <f t="shared" si="5"/>
        <v>10</v>
      </c>
    </row>
    <row r="71" spans="1:10" ht="24.75" customHeight="1">
      <c r="A71" s="3"/>
      <c r="B71" s="162" t="s">
        <v>200</v>
      </c>
      <c r="C71" s="52" t="s">
        <v>22</v>
      </c>
      <c r="D71" s="136" t="s">
        <v>16</v>
      </c>
      <c r="E71" s="136" t="s">
        <v>13</v>
      </c>
      <c r="F71" s="135" t="s">
        <v>12</v>
      </c>
      <c r="G71" s="17"/>
      <c r="H71" s="33">
        <f>H72</f>
        <v>100.19</v>
      </c>
      <c r="I71" s="33">
        <f t="shared" si="5"/>
        <v>10</v>
      </c>
      <c r="J71" s="33">
        <f t="shared" si="5"/>
        <v>10</v>
      </c>
    </row>
    <row r="72" spans="1:10" ht="24" customHeight="1">
      <c r="A72" s="3"/>
      <c r="B72" s="5" t="s">
        <v>261</v>
      </c>
      <c r="C72" s="52" t="s">
        <v>22</v>
      </c>
      <c r="D72" s="136" t="s">
        <v>16</v>
      </c>
      <c r="E72" s="136" t="s">
        <v>13</v>
      </c>
      <c r="F72" s="135" t="s">
        <v>229</v>
      </c>
      <c r="G72" s="17"/>
      <c r="H72" s="33">
        <f>H73</f>
        <v>100.19</v>
      </c>
      <c r="I72" s="33">
        <f t="shared" si="5"/>
        <v>10</v>
      </c>
      <c r="J72" s="33">
        <f t="shared" si="5"/>
        <v>10</v>
      </c>
    </row>
    <row r="73" spans="1:10" ht="45.75" customHeight="1">
      <c r="A73" s="18"/>
      <c r="B73" s="26" t="s">
        <v>204</v>
      </c>
      <c r="C73" s="53" t="s">
        <v>22</v>
      </c>
      <c r="D73" s="16" t="s">
        <v>16</v>
      </c>
      <c r="E73" s="16" t="s">
        <v>13</v>
      </c>
      <c r="F73" s="135" t="s">
        <v>230</v>
      </c>
      <c r="G73" s="17"/>
      <c r="H73" s="34">
        <f>H74</f>
        <v>100.19</v>
      </c>
      <c r="I73" s="34">
        <f t="shared" si="5"/>
        <v>10</v>
      </c>
      <c r="J73" s="34">
        <f t="shared" si="5"/>
        <v>10</v>
      </c>
    </row>
    <row r="74" spans="1:10" ht="24.75" customHeight="1">
      <c r="A74" s="18"/>
      <c r="B74" s="26" t="s">
        <v>284</v>
      </c>
      <c r="C74" s="52" t="s">
        <v>22</v>
      </c>
      <c r="D74" s="16" t="s">
        <v>16</v>
      </c>
      <c r="E74" s="16" t="s">
        <v>13</v>
      </c>
      <c r="F74" s="135" t="s">
        <v>230</v>
      </c>
      <c r="G74" s="17" t="s">
        <v>25</v>
      </c>
      <c r="H74" s="34">
        <v>100.19</v>
      </c>
      <c r="I74" s="51">
        <v>10</v>
      </c>
      <c r="J74" s="51">
        <v>10</v>
      </c>
    </row>
    <row r="75" spans="1:10" ht="24.75" customHeight="1">
      <c r="A75" s="27" t="s">
        <v>36</v>
      </c>
      <c r="B75" s="26" t="s">
        <v>31</v>
      </c>
      <c r="C75" s="53" t="s">
        <v>22</v>
      </c>
      <c r="D75" s="16" t="s">
        <v>32</v>
      </c>
      <c r="E75" s="16" t="s">
        <v>70</v>
      </c>
      <c r="F75" s="135"/>
      <c r="G75" s="17"/>
      <c r="H75" s="34">
        <f>H76</f>
        <v>0</v>
      </c>
      <c r="I75" s="34">
        <f aca="true" t="shared" si="6" ref="I75:J78">I76</f>
        <v>10</v>
      </c>
      <c r="J75" s="34">
        <f t="shared" si="6"/>
        <v>10</v>
      </c>
    </row>
    <row r="76" spans="1:10" ht="24.75" customHeight="1">
      <c r="A76" s="3"/>
      <c r="B76" s="162" t="s">
        <v>200</v>
      </c>
      <c r="C76" s="52" t="s">
        <v>22</v>
      </c>
      <c r="D76" s="136" t="s">
        <v>16</v>
      </c>
      <c r="E76" s="136" t="s">
        <v>70</v>
      </c>
      <c r="F76" s="135" t="s">
        <v>12</v>
      </c>
      <c r="G76" s="17"/>
      <c r="H76" s="33">
        <f>H77</f>
        <v>0</v>
      </c>
      <c r="I76" s="33">
        <f t="shared" si="6"/>
        <v>10</v>
      </c>
      <c r="J76" s="33">
        <f t="shared" si="6"/>
        <v>10</v>
      </c>
    </row>
    <row r="77" spans="1:10" ht="24.75" customHeight="1">
      <c r="A77" s="3"/>
      <c r="B77" s="5" t="s">
        <v>217</v>
      </c>
      <c r="C77" s="52" t="s">
        <v>22</v>
      </c>
      <c r="D77" s="136" t="s">
        <v>16</v>
      </c>
      <c r="E77" s="136" t="s">
        <v>70</v>
      </c>
      <c r="F77" s="135" t="s">
        <v>229</v>
      </c>
      <c r="G77" s="17"/>
      <c r="H77" s="33">
        <f>H78</f>
        <v>0</v>
      </c>
      <c r="I77" s="33">
        <f t="shared" si="6"/>
        <v>10</v>
      </c>
      <c r="J77" s="33">
        <f t="shared" si="6"/>
        <v>10</v>
      </c>
    </row>
    <row r="78" spans="1:10" ht="24.75" customHeight="1">
      <c r="A78" s="18"/>
      <c r="B78" s="26" t="s">
        <v>205</v>
      </c>
      <c r="C78" s="52" t="s">
        <v>22</v>
      </c>
      <c r="D78" s="16" t="s">
        <v>32</v>
      </c>
      <c r="E78" s="16" t="s">
        <v>70</v>
      </c>
      <c r="F78" s="135" t="s">
        <v>231</v>
      </c>
      <c r="G78" s="17"/>
      <c r="H78" s="34">
        <f>H79</f>
        <v>0</v>
      </c>
      <c r="I78" s="34">
        <f t="shared" si="6"/>
        <v>10</v>
      </c>
      <c r="J78" s="34">
        <f t="shared" si="6"/>
        <v>10</v>
      </c>
    </row>
    <row r="79" spans="1:10" ht="24.75" customHeight="1">
      <c r="A79" s="18"/>
      <c r="B79" s="26" t="s">
        <v>284</v>
      </c>
      <c r="C79" s="53" t="s">
        <v>22</v>
      </c>
      <c r="D79" s="16" t="s">
        <v>32</v>
      </c>
      <c r="E79" s="16" t="s">
        <v>70</v>
      </c>
      <c r="F79" s="135" t="s">
        <v>231</v>
      </c>
      <c r="G79" s="17" t="s">
        <v>25</v>
      </c>
      <c r="H79" s="34">
        <v>0</v>
      </c>
      <c r="I79" s="51">
        <v>10</v>
      </c>
      <c r="J79" s="51">
        <v>10</v>
      </c>
    </row>
    <row r="80" spans="1:10" ht="24.75" customHeight="1">
      <c r="A80" s="68">
        <v>4</v>
      </c>
      <c r="B80" s="64" t="s">
        <v>8</v>
      </c>
      <c r="C80" s="65" t="s">
        <v>22</v>
      </c>
      <c r="D80" s="66" t="s">
        <v>7</v>
      </c>
      <c r="E80" s="66"/>
      <c r="F80" s="150"/>
      <c r="G80" s="154"/>
      <c r="H80" s="70">
        <f>H85</f>
        <v>1536.92</v>
      </c>
      <c r="I80" s="70">
        <f>I85</f>
        <v>1271.1</v>
      </c>
      <c r="J80" s="70">
        <f>J85</f>
        <v>1271.1</v>
      </c>
    </row>
    <row r="81" spans="1:10" ht="24.75" customHeight="1">
      <c r="A81" s="27" t="s">
        <v>37</v>
      </c>
      <c r="B81" s="26" t="s">
        <v>88</v>
      </c>
      <c r="C81" s="53" t="s">
        <v>22</v>
      </c>
      <c r="D81" s="16" t="s">
        <v>7</v>
      </c>
      <c r="E81" s="16" t="s">
        <v>13</v>
      </c>
      <c r="F81" s="135"/>
      <c r="G81" s="17"/>
      <c r="H81" s="34">
        <f>H82</f>
        <v>1536.92</v>
      </c>
      <c r="I81" s="34">
        <f aca="true" t="shared" si="7" ref="I81:J84">I82</f>
        <v>1271.1</v>
      </c>
      <c r="J81" s="34">
        <f t="shared" si="7"/>
        <v>1271.1</v>
      </c>
    </row>
    <row r="82" spans="1:10" ht="24.75" customHeight="1">
      <c r="A82" s="3"/>
      <c r="B82" s="162" t="s">
        <v>200</v>
      </c>
      <c r="C82" s="52" t="s">
        <v>22</v>
      </c>
      <c r="D82" s="136" t="s">
        <v>7</v>
      </c>
      <c r="E82" s="136" t="s">
        <v>7</v>
      </c>
      <c r="F82" s="135" t="s">
        <v>12</v>
      </c>
      <c r="G82" s="17"/>
      <c r="H82" s="33">
        <f>H83</f>
        <v>1536.92</v>
      </c>
      <c r="I82" s="33">
        <f t="shared" si="7"/>
        <v>1271.1</v>
      </c>
      <c r="J82" s="33">
        <f t="shared" si="7"/>
        <v>1271.1</v>
      </c>
    </row>
    <row r="83" spans="1:10" ht="22.5" customHeight="1">
      <c r="A83" s="3"/>
      <c r="B83" s="163" t="s">
        <v>253</v>
      </c>
      <c r="C83" s="52" t="s">
        <v>22</v>
      </c>
      <c r="D83" s="136" t="s">
        <v>7</v>
      </c>
      <c r="E83" s="136" t="s">
        <v>7</v>
      </c>
      <c r="F83" s="135" t="s">
        <v>232</v>
      </c>
      <c r="G83" s="17"/>
      <c r="H83" s="33">
        <f>H84</f>
        <v>1536.92</v>
      </c>
      <c r="I83" s="33">
        <f t="shared" si="7"/>
        <v>1271.1</v>
      </c>
      <c r="J83" s="33">
        <f t="shared" si="7"/>
        <v>1271.1</v>
      </c>
    </row>
    <row r="84" spans="1:10" ht="24.75" customHeight="1">
      <c r="A84" s="27"/>
      <c r="B84" s="26" t="s">
        <v>206</v>
      </c>
      <c r="C84" s="53" t="s">
        <v>22</v>
      </c>
      <c r="D84" s="16" t="s">
        <v>7</v>
      </c>
      <c r="E84" s="16" t="s">
        <v>13</v>
      </c>
      <c r="F84" s="135" t="s">
        <v>233</v>
      </c>
      <c r="G84" s="17"/>
      <c r="H84" s="34">
        <f>H85</f>
        <v>1536.92</v>
      </c>
      <c r="I84" s="34">
        <f t="shared" si="7"/>
        <v>1271.1</v>
      </c>
      <c r="J84" s="34">
        <f t="shared" si="7"/>
        <v>1271.1</v>
      </c>
    </row>
    <row r="85" spans="1:10" ht="24.75" customHeight="1">
      <c r="A85" s="27"/>
      <c r="B85" s="26" t="s">
        <v>284</v>
      </c>
      <c r="C85" s="53" t="s">
        <v>22</v>
      </c>
      <c r="D85" s="16" t="s">
        <v>7</v>
      </c>
      <c r="E85" s="16" t="s">
        <v>13</v>
      </c>
      <c r="F85" s="135" t="s">
        <v>233</v>
      </c>
      <c r="G85" s="17" t="s">
        <v>25</v>
      </c>
      <c r="H85" s="34">
        <v>1536.92</v>
      </c>
      <c r="I85" s="51">
        <v>1271.1</v>
      </c>
      <c r="J85" s="51">
        <v>1271.1</v>
      </c>
    </row>
    <row r="86" spans="1:10" ht="21.75" customHeight="1">
      <c r="A86" s="27"/>
      <c r="B86" s="26" t="s">
        <v>296</v>
      </c>
      <c r="C86" s="53" t="s">
        <v>22</v>
      </c>
      <c r="D86" s="16" t="s">
        <v>7</v>
      </c>
      <c r="E86" s="16" t="s">
        <v>13</v>
      </c>
      <c r="F86" s="135" t="s">
        <v>233</v>
      </c>
      <c r="G86" s="17" t="s">
        <v>147</v>
      </c>
      <c r="H86" s="34">
        <v>0</v>
      </c>
      <c r="I86" s="51">
        <v>0</v>
      </c>
      <c r="J86" s="51">
        <v>0</v>
      </c>
    </row>
    <row r="87" spans="1:10" ht="24.75" customHeight="1">
      <c r="A87" s="71" t="s">
        <v>86</v>
      </c>
      <c r="B87" s="72" t="s">
        <v>1</v>
      </c>
      <c r="C87" s="65" t="s">
        <v>22</v>
      </c>
      <c r="D87" s="66" t="s">
        <v>11</v>
      </c>
      <c r="E87" s="66"/>
      <c r="F87" s="151"/>
      <c r="G87" s="154"/>
      <c r="H87" s="70">
        <f>H88</f>
        <v>5114.8</v>
      </c>
      <c r="I87" s="70">
        <f>I88</f>
        <v>669.8999999999999</v>
      </c>
      <c r="J87" s="70">
        <f>J88</f>
        <v>772.3</v>
      </c>
    </row>
    <row r="88" spans="1:10" ht="24.75" customHeight="1">
      <c r="A88" s="27" t="s">
        <v>174</v>
      </c>
      <c r="B88" s="26" t="s">
        <v>19</v>
      </c>
      <c r="C88" s="53" t="s">
        <v>22</v>
      </c>
      <c r="D88" s="16" t="s">
        <v>11</v>
      </c>
      <c r="E88" s="16" t="s">
        <v>16</v>
      </c>
      <c r="F88" s="134"/>
      <c r="G88" s="17"/>
      <c r="H88" s="34">
        <f>H94+H89</f>
        <v>5114.8</v>
      </c>
      <c r="I88" s="34">
        <f>I94+I89</f>
        <v>669.8999999999999</v>
      </c>
      <c r="J88" s="34">
        <f>J94+J89</f>
        <v>772.3</v>
      </c>
    </row>
    <row r="89" spans="1:10" ht="58.5" customHeight="1">
      <c r="A89" s="3"/>
      <c r="B89" s="162" t="s">
        <v>208</v>
      </c>
      <c r="C89" s="52" t="s">
        <v>22</v>
      </c>
      <c r="D89" s="136" t="s">
        <v>11</v>
      </c>
      <c r="E89" s="136" t="s">
        <v>16</v>
      </c>
      <c r="F89" s="135" t="s">
        <v>6</v>
      </c>
      <c r="G89" s="17"/>
      <c r="H89" s="33">
        <f>H90</f>
        <v>343.06000000000006</v>
      </c>
      <c r="I89" s="33">
        <f>I90</f>
        <v>0</v>
      </c>
      <c r="J89" s="33">
        <f>J90</f>
        <v>0</v>
      </c>
    </row>
    <row r="90" spans="1:10" ht="24.75" customHeight="1">
      <c r="A90" s="3"/>
      <c r="B90" s="165" t="s">
        <v>218</v>
      </c>
      <c r="C90" s="52" t="s">
        <v>22</v>
      </c>
      <c r="D90" s="136" t="s">
        <v>11</v>
      </c>
      <c r="E90" s="136" t="s">
        <v>16</v>
      </c>
      <c r="F90" s="135" t="s">
        <v>210</v>
      </c>
      <c r="G90" s="17"/>
      <c r="H90" s="33">
        <f>H92+H91</f>
        <v>343.06000000000006</v>
      </c>
      <c r="I90" s="33">
        <f>I92+I91</f>
        <v>0</v>
      </c>
      <c r="J90" s="33">
        <f>J92+J91</f>
        <v>0</v>
      </c>
    </row>
    <row r="91" spans="1:10" ht="24.75" customHeight="1">
      <c r="A91" s="27"/>
      <c r="B91" s="26" t="s">
        <v>284</v>
      </c>
      <c r="C91" s="53" t="s">
        <v>22</v>
      </c>
      <c r="D91" s="16" t="s">
        <v>11</v>
      </c>
      <c r="E91" s="16" t="s">
        <v>16</v>
      </c>
      <c r="F91" s="134" t="s">
        <v>275</v>
      </c>
      <c r="G91" s="17" t="s">
        <v>25</v>
      </c>
      <c r="H91" s="33">
        <v>42.09</v>
      </c>
      <c r="I91" s="25">
        <v>0</v>
      </c>
      <c r="J91" s="25">
        <v>0</v>
      </c>
    </row>
    <row r="92" spans="1:10" ht="65.25" customHeight="1">
      <c r="A92" s="3"/>
      <c r="B92" s="173" t="s">
        <v>209</v>
      </c>
      <c r="C92" s="53" t="s">
        <v>22</v>
      </c>
      <c r="D92" s="16" t="s">
        <v>11</v>
      </c>
      <c r="E92" s="16" t="s">
        <v>16</v>
      </c>
      <c r="F92" s="134" t="s">
        <v>214</v>
      </c>
      <c r="G92" s="17"/>
      <c r="H92" s="33">
        <f>H93</f>
        <v>300.97</v>
      </c>
      <c r="I92" s="33">
        <f>I93</f>
        <v>0</v>
      </c>
      <c r="J92" s="33">
        <f>J93</f>
        <v>0</v>
      </c>
    </row>
    <row r="93" spans="1:10" ht="24.75" customHeight="1">
      <c r="A93" s="27"/>
      <c r="B93" s="26" t="s">
        <v>284</v>
      </c>
      <c r="C93" s="53" t="s">
        <v>22</v>
      </c>
      <c r="D93" s="16" t="s">
        <v>11</v>
      </c>
      <c r="E93" s="16" t="s">
        <v>16</v>
      </c>
      <c r="F93" s="134" t="s">
        <v>207</v>
      </c>
      <c r="G93" s="17" t="s">
        <v>25</v>
      </c>
      <c r="H93" s="34">
        <v>300.97</v>
      </c>
      <c r="I93" s="25">
        <v>0</v>
      </c>
      <c r="J93" s="25">
        <v>0</v>
      </c>
    </row>
    <row r="94" spans="1:10" ht="24.75" customHeight="1">
      <c r="A94" s="3"/>
      <c r="B94" s="162" t="s">
        <v>200</v>
      </c>
      <c r="C94" s="52" t="s">
        <v>22</v>
      </c>
      <c r="D94" s="136" t="s">
        <v>11</v>
      </c>
      <c r="E94" s="136" t="s">
        <v>16</v>
      </c>
      <c r="F94" s="135" t="s">
        <v>12</v>
      </c>
      <c r="G94" s="17"/>
      <c r="H94" s="33">
        <f>H95</f>
        <v>4771.74</v>
      </c>
      <c r="I94" s="33">
        <f>I95</f>
        <v>669.8999999999999</v>
      </c>
      <c r="J94" s="33">
        <f>J95</f>
        <v>772.3</v>
      </c>
    </row>
    <row r="95" spans="1:10" ht="24.75" customHeight="1">
      <c r="A95" s="3"/>
      <c r="B95" s="163" t="s">
        <v>254</v>
      </c>
      <c r="C95" s="52" t="s">
        <v>22</v>
      </c>
      <c r="D95" s="136" t="s">
        <v>11</v>
      </c>
      <c r="E95" s="136" t="s">
        <v>16</v>
      </c>
      <c r="F95" s="135" t="s">
        <v>234</v>
      </c>
      <c r="G95" s="17"/>
      <c r="H95" s="33">
        <f>H98+H100+H97+H102+H103+H105</f>
        <v>4771.74</v>
      </c>
      <c r="I95" s="33">
        <f>I98+I100+I97+I102+I103+I105</f>
        <v>669.8999999999999</v>
      </c>
      <c r="J95" s="33">
        <f>J98+J100+J97+J102+J103+J105</f>
        <v>772.3</v>
      </c>
    </row>
    <row r="96" spans="1:10" ht="24.75" customHeight="1">
      <c r="A96" s="3"/>
      <c r="B96" s="26" t="s">
        <v>284</v>
      </c>
      <c r="C96" s="52" t="s">
        <v>22</v>
      </c>
      <c r="D96" s="16" t="s">
        <v>11</v>
      </c>
      <c r="E96" s="16" t="s">
        <v>16</v>
      </c>
      <c r="F96" s="135" t="s">
        <v>235</v>
      </c>
      <c r="G96" s="17"/>
      <c r="H96" s="33">
        <f>H97+H98</f>
        <v>439.66999999999996</v>
      </c>
      <c r="I96" s="33">
        <f>I97+I98</f>
        <v>242.5</v>
      </c>
      <c r="J96" s="33">
        <f>J97+J98</f>
        <v>342.5</v>
      </c>
    </row>
    <row r="97" spans="1:11" ht="24.75" customHeight="1">
      <c r="A97" s="18"/>
      <c r="B97" s="26" t="s">
        <v>284</v>
      </c>
      <c r="C97" s="52" t="s">
        <v>22</v>
      </c>
      <c r="D97" s="16" t="s">
        <v>11</v>
      </c>
      <c r="E97" s="16" t="s">
        <v>16</v>
      </c>
      <c r="F97" s="135" t="s">
        <v>235</v>
      </c>
      <c r="G97" s="17" t="s">
        <v>25</v>
      </c>
      <c r="H97" s="34">
        <f>86.89-70+190.11-13.33</f>
        <v>193.67</v>
      </c>
      <c r="I97" s="25">
        <v>73.8</v>
      </c>
      <c r="J97" s="25">
        <v>173.8</v>
      </c>
      <c r="K97" s="5">
        <v>-13.33</v>
      </c>
    </row>
    <row r="98" spans="1:10" ht="24.75" customHeight="1">
      <c r="A98" s="18"/>
      <c r="B98" s="26" t="s">
        <v>293</v>
      </c>
      <c r="C98" s="52" t="s">
        <v>22</v>
      </c>
      <c r="D98" s="16" t="s">
        <v>11</v>
      </c>
      <c r="E98" s="16" t="s">
        <v>16</v>
      </c>
      <c r="F98" s="135" t="s">
        <v>235</v>
      </c>
      <c r="G98" s="17" t="s">
        <v>262</v>
      </c>
      <c r="H98" s="34">
        <f>195.7+50.3</f>
        <v>246</v>
      </c>
      <c r="I98" s="25">
        <v>168.7</v>
      </c>
      <c r="J98" s="25">
        <v>168.7</v>
      </c>
    </row>
    <row r="99" spans="1:10" ht="24.75" customHeight="1">
      <c r="A99" s="18"/>
      <c r="B99" s="26" t="s">
        <v>284</v>
      </c>
      <c r="C99" s="53" t="s">
        <v>22</v>
      </c>
      <c r="D99" s="16" t="s">
        <v>11</v>
      </c>
      <c r="E99" s="16" t="s">
        <v>16</v>
      </c>
      <c r="F99" s="135" t="s">
        <v>248</v>
      </c>
      <c r="G99" s="17"/>
      <c r="H99" s="34">
        <f>H100</f>
        <v>681.94</v>
      </c>
      <c r="I99" s="34">
        <f>I100</f>
        <v>427.4</v>
      </c>
      <c r="J99" s="34">
        <f>J100</f>
        <v>429.8</v>
      </c>
    </row>
    <row r="100" spans="1:11" ht="24.75" customHeight="1">
      <c r="A100" s="27"/>
      <c r="B100" s="26" t="s">
        <v>284</v>
      </c>
      <c r="C100" s="53" t="s">
        <v>22</v>
      </c>
      <c r="D100" s="16" t="s">
        <v>11</v>
      </c>
      <c r="E100" s="16" t="s">
        <v>16</v>
      </c>
      <c r="F100" s="135" t="s">
        <v>248</v>
      </c>
      <c r="G100" s="17" t="s">
        <v>25</v>
      </c>
      <c r="H100" s="34">
        <f>557.08+70+15.8-0.12+0.2+41.65-2.67</f>
        <v>681.94</v>
      </c>
      <c r="I100" s="25">
        <f>117.2+310.2</f>
        <v>427.4</v>
      </c>
      <c r="J100" s="25">
        <f>117.2+312.6</f>
        <v>429.8</v>
      </c>
      <c r="K100" s="5">
        <f>70-0.12+0.2+15.8-2.67+41.65</f>
        <v>124.85999999999999</v>
      </c>
    </row>
    <row r="101" spans="1:10" ht="24.75" customHeight="1">
      <c r="A101" s="27"/>
      <c r="B101" s="56" t="s">
        <v>297</v>
      </c>
      <c r="C101" s="53" t="s">
        <v>22</v>
      </c>
      <c r="D101" s="16" t="s">
        <v>11</v>
      </c>
      <c r="E101" s="16" t="s">
        <v>16</v>
      </c>
      <c r="F101" s="134" t="s">
        <v>236</v>
      </c>
      <c r="G101" s="17"/>
      <c r="H101" s="34">
        <f>H102</f>
        <v>634.13</v>
      </c>
      <c r="I101" s="34">
        <f>I102</f>
        <v>0</v>
      </c>
      <c r="J101" s="34">
        <f>J102</f>
        <v>0</v>
      </c>
    </row>
    <row r="102" spans="1:10" ht="24.75" customHeight="1">
      <c r="A102" s="27"/>
      <c r="B102" s="26" t="s">
        <v>284</v>
      </c>
      <c r="C102" s="53" t="s">
        <v>22</v>
      </c>
      <c r="D102" s="16" t="s">
        <v>11</v>
      </c>
      <c r="E102" s="16" t="s">
        <v>16</v>
      </c>
      <c r="F102" s="134" t="s">
        <v>236</v>
      </c>
      <c r="G102" s="17" t="s">
        <v>25</v>
      </c>
      <c r="H102" s="34">
        <v>634.13</v>
      </c>
      <c r="I102" s="25">
        <v>0</v>
      </c>
      <c r="J102" s="25">
        <v>0</v>
      </c>
    </row>
    <row r="103" spans="1:10" ht="24.75" customHeight="1">
      <c r="A103" s="27"/>
      <c r="B103" s="26" t="s">
        <v>284</v>
      </c>
      <c r="C103" s="53" t="s">
        <v>22</v>
      </c>
      <c r="D103" s="16" t="s">
        <v>11</v>
      </c>
      <c r="E103" s="16" t="s">
        <v>16</v>
      </c>
      <c r="F103" s="134" t="s">
        <v>237</v>
      </c>
      <c r="G103" s="17" t="s">
        <v>25</v>
      </c>
      <c r="H103" s="34">
        <v>316</v>
      </c>
      <c r="I103" s="25">
        <v>0</v>
      </c>
      <c r="J103" s="25">
        <v>0</v>
      </c>
    </row>
    <row r="104" spans="1:10" ht="24.75" customHeight="1">
      <c r="A104" s="27"/>
      <c r="B104" s="57" t="s">
        <v>298</v>
      </c>
      <c r="C104" s="58" t="s">
        <v>22</v>
      </c>
      <c r="D104" s="16" t="s">
        <v>11</v>
      </c>
      <c r="E104" s="16" t="s">
        <v>16</v>
      </c>
      <c r="F104" s="134" t="s">
        <v>238</v>
      </c>
      <c r="G104" s="59"/>
      <c r="H104" s="34">
        <f>H105</f>
        <v>2700</v>
      </c>
      <c r="I104" s="34">
        <f>I105</f>
        <v>0</v>
      </c>
      <c r="J104" s="34">
        <f>J105</f>
        <v>0</v>
      </c>
    </row>
    <row r="105" spans="1:10" ht="24.75" customHeight="1">
      <c r="A105" s="27"/>
      <c r="B105" s="26" t="s">
        <v>284</v>
      </c>
      <c r="C105" s="58" t="s">
        <v>22</v>
      </c>
      <c r="D105" s="16" t="s">
        <v>11</v>
      </c>
      <c r="E105" s="16" t="s">
        <v>16</v>
      </c>
      <c r="F105" s="134" t="s">
        <v>238</v>
      </c>
      <c r="G105" s="59" t="s">
        <v>25</v>
      </c>
      <c r="H105" s="34">
        <v>2700</v>
      </c>
      <c r="I105" s="25">
        <v>0</v>
      </c>
      <c r="J105" s="25">
        <v>0</v>
      </c>
    </row>
    <row r="106" spans="1:10" ht="24.75" customHeight="1">
      <c r="A106" s="71" t="s">
        <v>95</v>
      </c>
      <c r="B106" s="64" t="s">
        <v>172</v>
      </c>
      <c r="C106" s="65" t="s">
        <v>22</v>
      </c>
      <c r="D106" s="66" t="s">
        <v>146</v>
      </c>
      <c r="E106" s="66"/>
      <c r="F106" s="151"/>
      <c r="G106" s="154"/>
      <c r="H106" s="70">
        <f>H110</f>
        <v>15</v>
      </c>
      <c r="I106" s="70">
        <f>I110</f>
        <v>5</v>
      </c>
      <c r="J106" s="70">
        <f>J110</f>
        <v>5</v>
      </c>
    </row>
    <row r="107" spans="1:10" ht="24.75" customHeight="1">
      <c r="A107" s="27"/>
      <c r="B107" s="26" t="s">
        <v>175</v>
      </c>
      <c r="C107" s="53" t="s">
        <v>22</v>
      </c>
      <c r="D107" s="16" t="s">
        <v>146</v>
      </c>
      <c r="E107" s="16" t="s">
        <v>146</v>
      </c>
      <c r="F107" s="134"/>
      <c r="G107" s="17"/>
      <c r="H107" s="34">
        <f>H108</f>
        <v>15</v>
      </c>
      <c r="I107" s="34">
        <f aca="true" t="shared" si="8" ref="I107:J109">I108</f>
        <v>5</v>
      </c>
      <c r="J107" s="34">
        <f t="shared" si="8"/>
        <v>5</v>
      </c>
    </row>
    <row r="108" spans="1:10" ht="24.75" customHeight="1">
      <c r="A108" s="3"/>
      <c r="B108" s="162" t="s">
        <v>200</v>
      </c>
      <c r="C108" s="52" t="s">
        <v>22</v>
      </c>
      <c r="D108" s="136" t="s">
        <v>146</v>
      </c>
      <c r="E108" s="136" t="s">
        <v>146</v>
      </c>
      <c r="F108" s="135" t="s">
        <v>12</v>
      </c>
      <c r="G108" s="17"/>
      <c r="H108" s="33">
        <f>H109</f>
        <v>15</v>
      </c>
      <c r="I108" s="33">
        <f t="shared" si="8"/>
        <v>5</v>
      </c>
      <c r="J108" s="33">
        <f t="shared" si="8"/>
        <v>5</v>
      </c>
    </row>
    <row r="109" spans="1:10" ht="24.75" customHeight="1">
      <c r="A109" s="3"/>
      <c r="B109" s="26" t="s">
        <v>299</v>
      </c>
      <c r="C109" s="52" t="s">
        <v>22</v>
      </c>
      <c r="D109" s="136" t="s">
        <v>146</v>
      </c>
      <c r="E109" s="136" t="s">
        <v>146</v>
      </c>
      <c r="F109" s="135" t="s">
        <v>239</v>
      </c>
      <c r="G109" s="17"/>
      <c r="H109" s="51">
        <f>H110</f>
        <v>15</v>
      </c>
      <c r="I109" s="51">
        <f t="shared" si="8"/>
        <v>5</v>
      </c>
      <c r="J109" s="51">
        <f t="shared" si="8"/>
        <v>5</v>
      </c>
    </row>
    <row r="110" spans="1:10" ht="27" customHeight="1">
      <c r="A110" s="27"/>
      <c r="B110" s="26" t="s">
        <v>284</v>
      </c>
      <c r="C110" s="53" t="s">
        <v>22</v>
      </c>
      <c r="D110" s="16" t="s">
        <v>146</v>
      </c>
      <c r="E110" s="16" t="s">
        <v>146</v>
      </c>
      <c r="F110" s="135" t="s">
        <v>240</v>
      </c>
      <c r="G110" s="17" t="s">
        <v>25</v>
      </c>
      <c r="H110" s="34">
        <v>15</v>
      </c>
      <c r="I110" s="25">
        <v>5</v>
      </c>
      <c r="J110" s="25">
        <v>5</v>
      </c>
    </row>
    <row r="111" spans="1:10" ht="28.5" customHeight="1">
      <c r="A111" s="68" t="s">
        <v>153</v>
      </c>
      <c r="B111" s="73" t="s">
        <v>176</v>
      </c>
      <c r="C111" s="65" t="s">
        <v>22</v>
      </c>
      <c r="D111" s="74" t="s">
        <v>17</v>
      </c>
      <c r="E111" s="74"/>
      <c r="F111" s="152"/>
      <c r="G111" s="154"/>
      <c r="H111" s="70">
        <f>H112</f>
        <v>2469.54</v>
      </c>
      <c r="I111" s="70">
        <f>I115</f>
        <v>1500</v>
      </c>
      <c r="J111" s="70">
        <f>J115</f>
        <v>1500</v>
      </c>
    </row>
    <row r="112" spans="1:10" ht="24" customHeight="1">
      <c r="A112" s="27"/>
      <c r="B112" s="26" t="s">
        <v>177</v>
      </c>
      <c r="C112" s="52" t="s">
        <v>22</v>
      </c>
      <c r="D112" s="16" t="s">
        <v>9</v>
      </c>
      <c r="E112" s="16" t="s">
        <v>6</v>
      </c>
      <c r="F112" s="134"/>
      <c r="G112" s="17"/>
      <c r="H112" s="34">
        <f aca="true" t="shared" si="9" ref="H112:J113">H113</f>
        <v>2469.54</v>
      </c>
      <c r="I112" s="34">
        <f t="shared" si="9"/>
        <v>1500</v>
      </c>
      <c r="J112" s="34">
        <f t="shared" si="9"/>
        <v>1500</v>
      </c>
    </row>
    <row r="113" spans="1:10" ht="24.75" customHeight="1">
      <c r="A113" s="3"/>
      <c r="B113" s="162" t="s">
        <v>200</v>
      </c>
      <c r="C113" s="52" t="s">
        <v>22</v>
      </c>
      <c r="D113" s="136" t="s">
        <v>9</v>
      </c>
      <c r="E113" s="136" t="s">
        <v>6</v>
      </c>
      <c r="F113" s="135" t="s">
        <v>12</v>
      </c>
      <c r="G113" s="17"/>
      <c r="H113" s="33">
        <f t="shared" si="9"/>
        <v>2469.54</v>
      </c>
      <c r="I113" s="33">
        <f t="shared" si="9"/>
        <v>1500</v>
      </c>
      <c r="J113" s="33">
        <f t="shared" si="9"/>
        <v>1500</v>
      </c>
    </row>
    <row r="114" spans="1:10" ht="24.75" customHeight="1">
      <c r="A114" s="3"/>
      <c r="B114" s="26" t="s">
        <v>300</v>
      </c>
      <c r="C114" s="52" t="s">
        <v>22</v>
      </c>
      <c r="D114" s="136" t="s">
        <v>9</v>
      </c>
      <c r="E114" s="136" t="s">
        <v>6</v>
      </c>
      <c r="F114" s="135" t="s">
        <v>241</v>
      </c>
      <c r="G114" s="17"/>
      <c r="H114" s="51">
        <f>H115+H116+H117</f>
        <v>2469.54</v>
      </c>
      <c r="I114" s="51">
        <f>I115</f>
        <v>1500</v>
      </c>
      <c r="J114" s="51">
        <f>J115</f>
        <v>1500</v>
      </c>
    </row>
    <row r="115" spans="1:11" ht="53.25" customHeight="1">
      <c r="A115" s="18"/>
      <c r="B115" s="26" t="s">
        <v>301</v>
      </c>
      <c r="C115" s="52" t="s">
        <v>22</v>
      </c>
      <c r="D115" s="16" t="s">
        <v>9</v>
      </c>
      <c r="E115" s="16" t="s">
        <v>6</v>
      </c>
      <c r="F115" s="135" t="s">
        <v>242</v>
      </c>
      <c r="G115" s="17" t="s">
        <v>128</v>
      </c>
      <c r="H115" s="34">
        <f>2300.19+16</f>
        <v>2316.19</v>
      </c>
      <c r="I115" s="25">
        <v>1500</v>
      </c>
      <c r="J115" s="25">
        <v>1500</v>
      </c>
      <c r="K115" s="5">
        <v>16</v>
      </c>
    </row>
    <row r="116" spans="1:11" ht="53.25" customHeight="1">
      <c r="A116" s="18"/>
      <c r="B116" s="26" t="s">
        <v>301</v>
      </c>
      <c r="C116" s="52" t="s">
        <v>22</v>
      </c>
      <c r="D116" s="16" t="s">
        <v>9</v>
      </c>
      <c r="E116" s="16" t="s">
        <v>6</v>
      </c>
      <c r="F116" s="135" t="s">
        <v>243</v>
      </c>
      <c r="G116" s="17" t="s">
        <v>128</v>
      </c>
      <c r="H116" s="34">
        <f>223.42-100.74</f>
        <v>122.67999999999999</v>
      </c>
      <c r="I116" s="25">
        <v>0</v>
      </c>
      <c r="J116" s="25">
        <v>0</v>
      </c>
      <c r="K116" s="193">
        <v>-100.74</v>
      </c>
    </row>
    <row r="117" spans="1:10" ht="53.25" customHeight="1">
      <c r="A117" s="18"/>
      <c r="B117" s="26" t="s">
        <v>301</v>
      </c>
      <c r="C117" s="52" t="s">
        <v>22</v>
      </c>
      <c r="D117" s="16" t="s">
        <v>9</v>
      </c>
      <c r="E117" s="16" t="s">
        <v>6</v>
      </c>
      <c r="F117" s="135" t="s">
        <v>244</v>
      </c>
      <c r="G117" s="17" t="s">
        <v>128</v>
      </c>
      <c r="H117" s="34">
        <v>30.67</v>
      </c>
      <c r="I117" s="25">
        <v>0</v>
      </c>
      <c r="J117" s="25">
        <v>0</v>
      </c>
    </row>
    <row r="118" spans="1:10" ht="24" customHeight="1">
      <c r="A118" s="68" t="s">
        <v>154</v>
      </c>
      <c r="B118" s="64" t="s">
        <v>124</v>
      </c>
      <c r="C118" s="65" t="s">
        <v>22</v>
      </c>
      <c r="D118" s="66" t="s">
        <v>14</v>
      </c>
      <c r="E118" s="66"/>
      <c r="F118" s="151"/>
      <c r="G118" s="154"/>
      <c r="H118" s="70">
        <f>H122</f>
        <v>4</v>
      </c>
      <c r="I118" s="70">
        <f>I122</f>
        <v>4</v>
      </c>
      <c r="J118" s="70">
        <f>J122</f>
        <v>4</v>
      </c>
    </row>
    <row r="119" spans="1:10" ht="24.75" customHeight="1">
      <c r="A119" s="18"/>
      <c r="B119" s="26" t="s">
        <v>125</v>
      </c>
      <c r="C119" s="52" t="s">
        <v>22</v>
      </c>
      <c r="D119" s="16" t="s">
        <v>14</v>
      </c>
      <c r="E119" s="16" t="s">
        <v>16</v>
      </c>
      <c r="F119" s="134"/>
      <c r="G119" s="17"/>
      <c r="H119" s="34">
        <f>H120</f>
        <v>4</v>
      </c>
      <c r="I119" s="34">
        <f aca="true" t="shared" si="10" ref="I119:J121">I120</f>
        <v>4</v>
      </c>
      <c r="J119" s="34">
        <f t="shared" si="10"/>
        <v>4</v>
      </c>
    </row>
    <row r="120" spans="1:10" ht="24.75" customHeight="1">
      <c r="A120" s="3"/>
      <c r="B120" s="162" t="s">
        <v>200</v>
      </c>
      <c r="C120" s="52" t="s">
        <v>22</v>
      </c>
      <c r="D120" s="136" t="s">
        <v>14</v>
      </c>
      <c r="E120" s="136" t="s">
        <v>16</v>
      </c>
      <c r="F120" s="135" t="s">
        <v>12</v>
      </c>
      <c r="G120" s="17"/>
      <c r="H120" s="33">
        <f>H121</f>
        <v>4</v>
      </c>
      <c r="I120" s="33">
        <f t="shared" si="10"/>
        <v>4</v>
      </c>
      <c r="J120" s="33">
        <f t="shared" si="10"/>
        <v>4</v>
      </c>
    </row>
    <row r="121" spans="1:10" ht="21" customHeight="1">
      <c r="A121" s="3"/>
      <c r="B121" s="163" t="s">
        <v>255</v>
      </c>
      <c r="C121" s="52" t="s">
        <v>22</v>
      </c>
      <c r="D121" s="136" t="s">
        <v>14</v>
      </c>
      <c r="E121" s="136" t="s">
        <v>16</v>
      </c>
      <c r="F121" s="135" t="s">
        <v>245</v>
      </c>
      <c r="G121" s="17"/>
      <c r="H121" s="33">
        <f>H122</f>
        <v>4</v>
      </c>
      <c r="I121" s="33">
        <f t="shared" si="10"/>
        <v>4</v>
      </c>
      <c r="J121" s="33">
        <f t="shared" si="10"/>
        <v>4</v>
      </c>
    </row>
    <row r="122" spans="1:10" ht="44.25" customHeight="1">
      <c r="A122" s="18"/>
      <c r="B122" s="26" t="s">
        <v>302</v>
      </c>
      <c r="C122" s="52" t="s">
        <v>22</v>
      </c>
      <c r="D122" s="16" t="s">
        <v>14</v>
      </c>
      <c r="E122" s="16" t="s">
        <v>16</v>
      </c>
      <c r="F122" s="135" t="s">
        <v>246</v>
      </c>
      <c r="G122" s="17" t="s">
        <v>126</v>
      </c>
      <c r="H122" s="34">
        <v>4</v>
      </c>
      <c r="I122" s="25">
        <v>4</v>
      </c>
      <c r="J122" s="25">
        <v>4</v>
      </c>
    </row>
    <row r="123" spans="1:10" ht="24.75" customHeight="1">
      <c r="A123" s="71" t="s">
        <v>155</v>
      </c>
      <c r="B123" s="64" t="s">
        <v>178</v>
      </c>
      <c r="C123" s="65" t="s">
        <v>22</v>
      </c>
      <c r="D123" s="66" t="s">
        <v>10</v>
      </c>
      <c r="E123" s="66"/>
      <c r="F123" s="151"/>
      <c r="G123" s="154"/>
      <c r="H123" s="70">
        <f>H127</f>
        <v>5</v>
      </c>
      <c r="I123" s="70">
        <f>I127</f>
        <v>5</v>
      </c>
      <c r="J123" s="70">
        <f>J127</f>
        <v>5</v>
      </c>
    </row>
    <row r="124" spans="1:10" ht="18.75" customHeight="1">
      <c r="A124" s="18"/>
      <c r="B124" s="26" t="s">
        <v>89</v>
      </c>
      <c r="C124" s="52" t="s">
        <v>22</v>
      </c>
      <c r="D124" s="16" t="s">
        <v>10</v>
      </c>
      <c r="E124" s="16" t="s">
        <v>12</v>
      </c>
      <c r="F124" s="134"/>
      <c r="G124" s="17"/>
      <c r="H124" s="34">
        <f>H125</f>
        <v>5</v>
      </c>
      <c r="I124" s="34">
        <f aca="true" t="shared" si="11" ref="I124:J126">I125</f>
        <v>5</v>
      </c>
      <c r="J124" s="34">
        <f t="shared" si="11"/>
        <v>5</v>
      </c>
    </row>
    <row r="125" spans="1:10" ht="24" customHeight="1">
      <c r="A125" s="3"/>
      <c r="B125" s="162" t="s">
        <v>200</v>
      </c>
      <c r="C125" s="52" t="s">
        <v>22</v>
      </c>
      <c r="D125" s="136" t="s">
        <v>10</v>
      </c>
      <c r="E125" s="136" t="s">
        <v>12</v>
      </c>
      <c r="F125" s="135" t="s">
        <v>12</v>
      </c>
      <c r="G125" s="17"/>
      <c r="H125" s="33">
        <f>H126</f>
        <v>5</v>
      </c>
      <c r="I125" s="33">
        <f t="shared" si="11"/>
        <v>5</v>
      </c>
      <c r="J125" s="33">
        <f t="shared" si="11"/>
        <v>5</v>
      </c>
    </row>
    <row r="126" spans="1:10" ht="24" customHeight="1">
      <c r="A126" s="3"/>
      <c r="B126" s="163" t="s">
        <v>303</v>
      </c>
      <c r="C126" s="52" t="s">
        <v>22</v>
      </c>
      <c r="D126" s="136" t="s">
        <v>10</v>
      </c>
      <c r="E126" s="136" t="s">
        <v>12</v>
      </c>
      <c r="F126" s="135" t="s">
        <v>223</v>
      </c>
      <c r="G126" s="17"/>
      <c r="H126" s="33">
        <f>H127</f>
        <v>5</v>
      </c>
      <c r="I126" s="33">
        <f t="shared" si="11"/>
        <v>5</v>
      </c>
      <c r="J126" s="33">
        <f t="shared" si="11"/>
        <v>5</v>
      </c>
    </row>
    <row r="127" spans="1:10" ht="18" customHeight="1">
      <c r="A127" s="18"/>
      <c r="B127" s="26" t="s">
        <v>284</v>
      </c>
      <c r="C127" s="52" t="s">
        <v>22</v>
      </c>
      <c r="D127" s="16" t="s">
        <v>10</v>
      </c>
      <c r="E127" s="16" t="s">
        <v>12</v>
      </c>
      <c r="F127" s="135" t="s">
        <v>247</v>
      </c>
      <c r="G127" s="17" t="s">
        <v>25</v>
      </c>
      <c r="H127" s="34">
        <v>5</v>
      </c>
      <c r="I127" s="34">
        <v>5</v>
      </c>
      <c r="J127" s="34">
        <v>5</v>
      </c>
    </row>
    <row r="128" spans="1:12" ht="23.25" customHeight="1">
      <c r="A128" s="18"/>
      <c r="B128" s="77" t="s">
        <v>38</v>
      </c>
      <c r="C128" s="78" t="s">
        <v>22</v>
      </c>
      <c r="D128" s="75"/>
      <c r="E128" s="75"/>
      <c r="F128" s="153"/>
      <c r="G128" s="155"/>
      <c r="H128" s="76">
        <f>H8+H60+H69+H80+H87+H106+H111+H118+H123</f>
        <v>15070.220000000001</v>
      </c>
      <c r="I128" s="76">
        <f>I8+I60+I69+I80+I87+I106+I111+I118+I123</f>
        <v>6928.9</v>
      </c>
      <c r="J128" s="76">
        <f>J8+J60+J69+J80+J87+J106+J111+J118+J123</f>
        <v>7045.400000000001</v>
      </c>
      <c r="K128" s="5">
        <f>SUM(K9:K127)</f>
        <v>-104.92</v>
      </c>
      <c r="L128" s="5">
        <f>SUM(L9:L127)</f>
        <v>0</v>
      </c>
    </row>
    <row r="129" ht="21.75" customHeight="1"/>
    <row r="130" ht="21.75" customHeight="1">
      <c r="H130" s="194"/>
    </row>
    <row r="131" ht="44.25" customHeight="1"/>
    <row r="132" ht="44.25" customHeight="1"/>
    <row r="133" ht="44.25" customHeight="1"/>
    <row r="134" ht="44.25" customHeight="1"/>
    <row r="135" ht="44.25" customHeight="1"/>
    <row r="136" ht="44.25" customHeight="1"/>
    <row r="137" ht="44.25" customHeight="1"/>
    <row r="138" ht="44.25" customHeight="1"/>
    <row r="139" ht="44.25" customHeight="1"/>
    <row r="140" ht="44.25" customHeight="1"/>
    <row r="141" ht="44.25" customHeight="1"/>
    <row r="142" ht="44.25" customHeight="1"/>
    <row r="143" ht="44.25" customHeight="1"/>
    <row r="144" ht="44.25" customHeight="1"/>
    <row r="145" ht="44.25" customHeight="1"/>
    <row r="146" ht="44.25" customHeight="1"/>
    <row r="147" ht="44.25" customHeight="1"/>
    <row r="148" ht="44.25" customHeight="1"/>
    <row r="149" ht="44.25" customHeight="1"/>
    <row r="150" ht="44.25" customHeight="1"/>
    <row r="151" ht="44.25" customHeight="1"/>
    <row r="152" ht="44.25" customHeight="1"/>
    <row r="153" ht="44.25" customHeight="1"/>
    <row r="154" ht="44.25" customHeight="1"/>
    <row r="155" ht="44.25" customHeight="1"/>
  </sheetData>
  <sheetProtection/>
  <mergeCells count="4">
    <mergeCell ref="A3:G3"/>
    <mergeCell ref="A4:G4"/>
    <mergeCell ref="F2:J2"/>
    <mergeCell ref="F1:J1"/>
  </mergeCells>
  <printOptions/>
  <pageMargins left="0.2755905511811024" right="0.1968503937007874" top="0.03937007874015748" bottom="0.1968503937007874" header="0.03937007874015748" footer="0.196850393700787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10">
      <selection activeCell="W23" sqref="W23"/>
    </sheetView>
  </sheetViews>
  <sheetFormatPr defaultColWidth="8.875" defaultRowHeight="12.75"/>
  <cols>
    <col min="1" max="1" width="5.375" style="54" customWidth="1"/>
    <col min="2" max="2" width="37.375" style="6" customWidth="1"/>
    <col min="3" max="4" width="2.875" style="1" customWidth="1"/>
    <col min="5" max="5" width="12.25390625" style="1" customWidth="1"/>
    <col min="6" max="6" width="5.00390625" style="1" customWidth="1"/>
    <col min="7" max="7" width="11.625" style="1" customWidth="1"/>
    <col min="8" max="8" width="9.75390625" style="1" customWidth="1"/>
    <col min="9" max="9" width="10.875" style="1" customWidth="1"/>
    <col min="10" max="16384" width="8.875" style="1" customWidth="1"/>
  </cols>
  <sheetData>
    <row r="1" spans="5:9" ht="12.75">
      <c r="E1" s="211" t="s">
        <v>274</v>
      </c>
      <c r="F1" s="212"/>
      <c r="G1" s="212"/>
      <c r="H1" s="212"/>
      <c r="I1" s="212"/>
    </row>
    <row r="2" spans="2:9" ht="62.25" customHeight="1">
      <c r="B2" s="19"/>
      <c r="C2" s="29"/>
      <c r="D2" s="29"/>
      <c r="E2" s="206" t="s">
        <v>331</v>
      </c>
      <c r="F2" s="207"/>
      <c r="G2" s="207"/>
      <c r="H2" s="207"/>
      <c r="I2" s="207"/>
    </row>
    <row r="3" spans="1:9" ht="41.25" customHeight="1">
      <c r="A3" s="213" t="s">
        <v>325</v>
      </c>
      <c r="B3" s="213"/>
      <c r="C3" s="213"/>
      <c r="D3" s="214"/>
      <c r="E3" s="214"/>
      <c r="F3" s="214"/>
      <c r="G3" s="214"/>
      <c r="H3" s="214"/>
      <c r="I3" s="214"/>
    </row>
    <row r="4" spans="1:7" ht="14.25" customHeight="1">
      <c r="A4" s="208" t="s">
        <v>191</v>
      </c>
      <c r="B4" s="208"/>
      <c r="C4" s="208"/>
      <c r="D4" s="210"/>
      <c r="E4" s="210"/>
      <c r="F4" s="210"/>
      <c r="G4" s="210"/>
    </row>
    <row r="5" spans="3:9" ht="13.5" customHeight="1">
      <c r="C5" s="7"/>
      <c r="I5" s="1" t="s">
        <v>170</v>
      </c>
    </row>
    <row r="6" spans="1:9" s="5" customFormat="1" ht="45.75" customHeight="1">
      <c r="A6" s="8" t="s">
        <v>20</v>
      </c>
      <c r="B6" s="9" t="s">
        <v>15</v>
      </c>
      <c r="C6" s="157" t="s">
        <v>2</v>
      </c>
      <c r="D6" s="157" t="s">
        <v>3</v>
      </c>
      <c r="E6" s="158" t="s">
        <v>4</v>
      </c>
      <c r="F6" s="159" t="s">
        <v>0</v>
      </c>
      <c r="G6" s="21" t="s">
        <v>189</v>
      </c>
      <c r="H6" s="21" t="s">
        <v>190</v>
      </c>
      <c r="I6" s="21" t="s">
        <v>213</v>
      </c>
    </row>
    <row r="7" spans="1:9" s="5" customFormat="1" ht="32.25" customHeight="1">
      <c r="A7" s="79"/>
      <c r="B7" s="26" t="s">
        <v>21</v>
      </c>
      <c r="C7" s="16"/>
      <c r="D7" s="16"/>
      <c r="E7" s="134"/>
      <c r="F7" s="17"/>
      <c r="G7" s="32">
        <f>G8+G60+G69+G80+G87+G106+G111+G118+G123</f>
        <v>15070.220000000001</v>
      </c>
      <c r="H7" s="32">
        <f>H8+H60+H69+H80+H87+H106+H111+H118+H123</f>
        <v>6928.9</v>
      </c>
      <c r="I7" s="32">
        <f>I8+I60+I69+I80+I87+I106+I111+I118+I123</f>
        <v>7045.400000000001</v>
      </c>
    </row>
    <row r="8" spans="1:9" s="5" customFormat="1" ht="25.5" customHeight="1">
      <c r="A8" s="63">
        <v>1</v>
      </c>
      <c r="B8" s="64" t="s">
        <v>5</v>
      </c>
      <c r="C8" s="66" t="s">
        <v>6</v>
      </c>
      <c r="D8" s="66"/>
      <c r="E8" s="150"/>
      <c r="F8" s="154"/>
      <c r="G8" s="67">
        <f>G9+G18+G24+G37+G46+G50+G42</f>
        <v>5456.37</v>
      </c>
      <c r="H8" s="67">
        <f>H9+H18+H24+H37+H46+H50+H42</f>
        <v>3108.1</v>
      </c>
      <c r="I8" s="67">
        <f>I9+I18+I24+I37+I46+I50+I42</f>
        <v>3108.1</v>
      </c>
    </row>
    <row r="9" spans="1:9" s="5" customFormat="1" ht="48" customHeight="1">
      <c r="A9" s="3" t="s">
        <v>33</v>
      </c>
      <c r="B9" s="56" t="s">
        <v>179</v>
      </c>
      <c r="C9" s="61" t="s">
        <v>6</v>
      </c>
      <c r="D9" s="61" t="s">
        <v>12</v>
      </c>
      <c r="E9" s="135"/>
      <c r="F9" s="17"/>
      <c r="G9" s="166">
        <f>G13+G14+G16+G17</f>
        <v>1473.7899999999997</v>
      </c>
      <c r="H9" s="166">
        <f>H13+H14+H16+H17</f>
        <v>1170</v>
      </c>
      <c r="I9" s="166">
        <f>I13+I14+I16+I17</f>
        <v>1170</v>
      </c>
    </row>
    <row r="10" spans="1:9" s="5" customFormat="1" ht="24.75" customHeight="1">
      <c r="A10" s="2"/>
      <c r="B10" s="26" t="s">
        <v>200</v>
      </c>
      <c r="C10" s="16" t="s">
        <v>6</v>
      </c>
      <c r="D10" s="16" t="s">
        <v>12</v>
      </c>
      <c r="E10" s="135" t="s">
        <v>12</v>
      </c>
      <c r="F10" s="17"/>
      <c r="G10" s="34">
        <f>G11</f>
        <v>1473.7899999999997</v>
      </c>
      <c r="H10" s="34">
        <f>H11</f>
        <v>1170</v>
      </c>
      <c r="I10" s="34">
        <f>I11</f>
        <v>1170</v>
      </c>
    </row>
    <row r="11" spans="1:9" s="5" customFormat="1" ht="24.75" customHeight="1">
      <c r="A11" s="2"/>
      <c r="B11" s="172" t="s">
        <v>202</v>
      </c>
      <c r="C11" s="16" t="s">
        <v>6</v>
      </c>
      <c r="D11" s="16" t="s">
        <v>12</v>
      </c>
      <c r="E11" s="135" t="s">
        <v>219</v>
      </c>
      <c r="F11" s="17"/>
      <c r="G11" s="34">
        <f>G12+G15</f>
        <v>1473.7899999999997</v>
      </c>
      <c r="H11" s="34">
        <f>H16+H17+H13+H14</f>
        <v>1170</v>
      </c>
      <c r="I11" s="34">
        <f>I16+I17+I13+I14</f>
        <v>1170</v>
      </c>
    </row>
    <row r="12" spans="1:9" s="5" customFormat="1" ht="24.75" customHeight="1">
      <c r="A12" s="2"/>
      <c r="B12" s="172" t="s">
        <v>287</v>
      </c>
      <c r="C12" s="16" t="s">
        <v>6</v>
      </c>
      <c r="D12" s="16" t="s">
        <v>12</v>
      </c>
      <c r="E12" s="135" t="s">
        <v>220</v>
      </c>
      <c r="F12" s="17"/>
      <c r="G12" s="34">
        <f>G13+G14</f>
        <v>1451.7299999999998</v>
      </c>
      <c r="H12" s="34">
        <f>H13+H14</f>
        <v>1170</v>
      </c>
      <c r="I12" s="34">
        <f>I13+I14</f>
        <v>1170</v>
      </c>
    </row>
    <row r="13" spans="1:9" s="5" customFormat="1" ht="38.25" customHeight="1">
      <c r="A13" s="2"/>
      <c r="B13" s="26" t="s">
        <v>286</v>
      </c>
      <c r="C13" s="16" t="s">
        <v>6</v>
      </c>
      <c r="D13" s="16" t="s">
        <v>12</v>
      </c>
      <c r="E13" s="135" t="s">
        <v>220</v>
      </c>
      <c r="F13" s="17" t="s">
        <v>23</v>
      </c>
      <c r="G13" s="34">
        <f>1112.06+7.58</f>
        <v>1119.6399999999999</v>
      </c>
      <c r="H13" s="51">
        <v>900</v>
      </c>
      <c r="I13" s="51">
        <v>900</v>
      </c>
    </row>
    <row r="14" spans="1:9" s="5" customFormat="1" ht="50.25" customHeight="1">
      <c r="A14" s="2"/>
      <c r="B14" s="26" t="s">
        <v>285</v>
      </c>
      <c r="C14" s="16" t="s">
        <v>6</v>
      </c>
      <c r="D14" s="16" t="s">
        <v>12</v>
      </c>
      <c r="E14" s="135" t="s">
        <v>220</v>
      </c>
      <c r="F14" s="17" t="s">
        <v>145</v>
      </c>
      <c r="G14" s="34">
        <f>332.09</f>
        <v>332.09</v>
      </c>
      <c r="H14" s="51">
        <v>270</v>
      </c>
      <c r="I14" s="51">
        <v>270</v>
      </c>
    </row>
    <row r="15" spans="1:9" s="5" customFormat="1" ht="24.75" customHeight="1">
      <c r="A15" s="2"/>
      <c r="B15" s="172" t="s">
        <v>287</v>
      </c>
      <c r="C15" s="16" t="s">
        <v>6</v>
      </c>
      <c r="D15" s="16" t="s">
        <v>12</v>
      </c>
      <c r="E15" s="135" t="s">
        <v>316</v>
      </c>
      <c r="F15" s="17"/>
      <c r="G15" s="34">
        <f>G16+G17</f>
        <v>22.060000000000002</v>
      </c>
      <c r="H15" s="34">
        <f>H16+H17</f>
        <v>0</v>
      </c>
      <c r="I15" s="34">
        <f>I16+I17</f>
        <v>0</v>
      </c>
    </row>
    <row r="16" spans="1:9" s="5" customFormat="1" ht="24.75" customHeight="1">
      <c r="A16" s="2"/>
      <c r="B16" s="26" t="s">
        <v>286</v>
      </c>
      <c r="C16" s="16" t="s">
        <v>6</v>
      </c>
      <c r="D16" s="16" t="s">
        <v>12</v>
      </c>
      <c r="E16" s="135" t="s">
        <v>317</v>
      </c>
      <c r="F16" s="17" t="s">
        <v>23</v>
      </c>
      <c r="G16" s="34">
        <v>16.94</v>
      </c>
      <c r="H16" s="51">
        <v>0</v>
      </c>
      <c r="I16" s="51">
        <v>0</v>
      </c>
    </row>
    <row r="17" spans="1:9" s="5" customFormat="1" ht="24.75" customHeight="1">
      <c r="A17" s="2"/>
      <c r="B17" s="26" t="s">
        <v>285</v>
      </c>
      <c r="C17" s="16" t="s">
        <v>6</v>
      </c>
      <c r="D17" s="16" t="s">
        <v>12</v>
      </c>
      <c r="E17" s="135" t="s">
        <v>317</v>
      </c>
      <c r="F17" s="17" t="s">
        <v>145</v>
      </c>
      <c r="G17" s="34">
        <v>5.12</v>
      </c>
      <c r="H17" s="51">
        <v>0</v>
      </c>
      <c r="I17" s="51">
        <v>0</v>
      </c>
    </row>
    <row r="18" spans="1:9" s="5" customFormat="1" ht="62.25" customHeight="1">
      <c r="A18" s="2" t="s">
        <v>59</v>
      </c>
      <c r="B18" s="56" t="s">
        <v>184</v>
      </c>
      <c r="C18" s="61" t="s">
        <v>6</v>
      </c>
      <c r="D18" s="61" t="s">
        <v>16</v>
      </c>
      <c r="E18" s="135"/>
      <c r="F18" s="17"/>
      <c r="G18" s="167">
        <f aca="true" t="shared" si="0" ref="G18:I19">G19</f>
        <v>30</v>
      </c>
      <c r="H18" s="167">
        <f t="shared" si="0"/>
        <v>10</v>
      </c>
      <c r="I18" s="167">
        <f t="shared" si="0"/>
        <v>10</v>
      </c>
    </row>
    <row r="19" spans="1:9" s="5" customFormat="1" ht="41.25" customHeight="1">
      <c r="A19" s="2"/>
      <c r="B19" s="161" t="s">
        <v>200</v>
      </c>
      <c r="C19" s="136" t="s">
        <v>6</v>
      </c>
      <c r="D19" s="136" t="s">
        <v>16</v>
      </c>
      <c r="E19" s="135" t="s">
        <v>12</v>
      </c>
      <c r="F19" s="17"/>
      <c r="G19" s="34">
        <f t="shared" si="0"/>
        <v>30</v>
      </c>
      <c r="H19" s="34">
        <f t="shared" si="0"/>
        <v>10</v>
      </c>
      <c r="I19" s="34">
        <f t="shared" si="0"/>
        <v>10</v>
      </c>
    </row>
    <row r="20" spans="1:9" s="5" customFormat="1" ht="27.75" customHeight="1">
      <c r="A20" s="2"/>
      <c r="B20" s="160" t="s">
        <v>202</v>
      </c>
      <c r="C20" s="16" t="s">
        <v>6</v>
      </c>
      <c r="D20" s="16" t="s">
        <v>16</v>
      </c>
      <c r="E20" s="135" t="s">
        <v>219</v>
      </c>
      <c r="F20" s="17"/>
      <c r="G20" s="34">
        <f>G23+G22</f>
        <v>30</v>
      </c>
      <c r="H20" s="34">
        <f>H23+H22</f>
        <v>10</v>
      </c>
      <c r="I20" s="34">
        <f>I23+I22</f>
        <v>10</v>
      </c>
    </row>
    <row r="21" spans="1:9" s="5" customFormat="1" ht="46.5" customHeight="1">
      <c r="A21" s="2"/>
      <c r="B21" s="26" t="s">
        <v>185</v>
      </c>
      <c r="C21" s="16" t="s">
        <v>6</v>
      </c>
      <c r="D21" s="16" t="s">
        <v>16</v>
      </c>
      <c r="E21" s="135" t="s">
        <v>221</v>
      </c>
      <c r="F21" s="17"/>
      <c r="G21" s="34">
        <f>G22+G23</f>
        <v>30</v>
      </c>
      <c r="H21" s="34">
        <f>H22+H23</f>
        <v>10</v>
      </c>
      <c r="I21" s="34">
        <f>I22+I23</f>
        <v>10</v>
      </c>
    </row>
    <row r="22" spans="1:9" s="5" customFormat="1" ht="48" customHeight="1">
      <c r="A22" s="2"/>
      <c r="B22" s="26" t="s">
        <v>288</v>
      </c>
      <c r="C22" s="16" t="s">
        <v>6</v>
      </c>
      <c r="D22" s="16" t="s">
        <v>16</v>
      </c>
      <c r="E22" s="135" t="s">
        <v>221</v>
      </c>
      <c r="F22" s="17" t="s">
        <v>186</v>
      </c>
      <c r="G22" s="34">
        <f>10-10</f>
        <v>0</v>
      </c>
      <c r="H22" s="51">
        <v>10</v>
      </c>
      <c r="I22" s="51">
        <v>10</v>
      </c>
    </row>
    <row r="23" spans="1:9" s="5" customFormat="1" ht="39" customHeight="1">
      <c r="A23" s="2"/>
      <c r="B23" s="26" t="s">
        <v>289</v>
      </c>
      <c r="C23" s="16" t="s">
        <v>6</v>
      </c>
      <c r="D23" s="16" t="s">
        <v>16</v>
      </c>
      <c r="E23" s="135" t="s">
        <v>221</v>
      </c>
      <c r="F23" s="17" t="s">
        <v>187</v>
      </c>
      <c r="G23" s="34">
        <v>30</v>
      </c>
      <c r="H23" s="51">
        <v>0</v>
      </c>
      <c r="I23" s="51">
        <v>0</v>
      </c>
    </row>
    <row r="24" spans="1:9" s="5" customFormat="1" ht="51.75" customHeight="1">
      <c r="A24" s="3" t="s">
        <v>148</v>
      </c>
      <c r="B24" s="56" t="s">
        <v>180</v>
      </c>
      <c r="C24" s="61" t="s">
        <v>6</v>
      </c>
      <c r="D24" s="61" t="s">
        <v>7</v>
      </c>
      <c r="E24" s="135"/>
      <c r="F24" s="17"/>
      <c r="G24" s="192">
        <f aca="true" t="shared" si="1" ref="G24:I25">G25</f>
        <v>1868.01</v>
      </c>
      <c r="H24" s="166">
        <f t="shared" si="1"/>
        <v>1695</v>
      </c>
      <c r="I24" s="166">
        <f t="shared" si="1"/>
        <v>1695</v>
      </c>
    </row>
    <row r="25" spans="1:9" s="5" customFormat="1" ht="37.5" customHeight="1">
      <c r="A25" s="3"/>
      <c r="B25" s="162" t="s">
        <v>200</v>
      </c>
      <c r="C25" s="136" t="s">
        <v>6</v>
      </c>
      <c r="D25" s="136" t="s">
        <v>7</v>
      </c>
      <c r="E25" s="135" t="s">
        <v>12</v>
      </c>
      <c r="F25" s="17"/>
      <c r="G25" s="33">
        <f t="shared" si="1"/>
        <v>1868.01</v>
      </c>
      <c r="H25" s="33">
        <f t="shared" si="1"/>
        <v>1695</v>
      </c>
      <c r="I25" s="33">
        <f t="shared" si="1"/>
        <v>1695</v>
      </c>
    </row>
    <row r="26" spans="1:9" s="5" customFormat="1" ht="27.75" customHeight="1">
      <c r="A26" s="3"/>
      <c r="B26" s="160" t="s">
        <v>202</v>
      </c>
      <c r="C26" s="16" t="s">
        <v>6</v>
      </c>
      <c r="D26" s="16" t="s">
        <v>7</v>
      </c>
      <c r="E26" s="135" t="s">
        <v>219</v>
      </c>
      <c r="F26" s="17"/>
      <c r="G26" s="33">
        <f>G28+G29+G30+G31+G32+G33+G35+G36</f>
        <v>1868.01</v>
      </c>
      <c r="H26" s="33">
        <f>H28+H29+H30+H31+H32+H33+H35+H36</f>
        <v>1695</v>
      </c>
      <c r="I26" s="33">
        <f>I28+I29+I30+I31+I32+I33+I35+I36</f>
        <v>1695</v>
      </c>
    </row>
    <row r="27" spans="1:9" s="5" customFormat="1" ht="24.75" customHeight="1">
      <c r="A27" s="2"/>
      <c r="B27" s="26" t="s">
        <v>252</v>
      </c>
      <c r="C27" s="16" t="s">
        <v>6</v>
      </c>
      <c r="D27" s="16" t="s">
        <v>7</v>
      </c>
      <c r="E27" s="135" t="s">
        <v>222</v>
      </c>
      <c r="F27" s="17"/>
      <c r="G27" s="34">
        <f>G28+G29+G30+G31+G32</f>
        <v>1821.8999999999999</v>
      </c>
      <c r="H27" s="34">
        <f>H28+H29+H30+H31+H32</f>
        <v>1693</v>
      </c>
      <c r="I27" s="34">
        <f>I28+I29+I30+I31+I32</f>
        <v>1693</v>
      </c>
    </row>
    <row r="28" spans="1:9" s="5" customFormat="1" ht="24.75" customHeight="1">
      <c r="A28" s="2"/>
      <c r="B28" s="26" t="s">
        <v>286</v>
      </c>
      <c r="C28" s="16" t="s">
        <v>6</v>
      </c>
      <c r="D28" s="16" t="s">
        <v>7</v>
      </c>
      <c r="E28" s="135" t="s">
        <v>222</v>
      </c>
      <c r="F28" s="17" t="s">
        <v>23</v>
      </c>
      <c r="G28" s="34">
        <v>1204.55</v>
      </c>
      <c r="H28" s="51">
        <v>1280</v>
      </c>
      <c r="I28" s="51">
        <v>1280</v>
      </c>
    </row>
    <row r="29" spans="1:9" s="5" customFormat="1" ht="24.75" customHeight="1">
      <c r="A29" s="2"/>
      <c r="B29" s="26" t="s">
        <v>283</v>
      </c>
      <c r="C29" s="16" t="s">
        <v>6</v>
      </c>
      <c r="D29" s="16" t="s">
        <v>7</v>
      </c>
      <c r="E29" s="135" t="s">
        <v>222</v>
      </c>
      <c r="F29" s="17" t="s">
        <v>24</v>
      </c>
      <c r="G29" s="34">
        <v>24.59</v>
      </c>
      <c r="H29" s="51">
        <v>6</v>
      </c>
      <c r="I29" s="51">
        <v>6</v>
      </c>
    </row>
    <row r="30" spans="1:9" s="5" customFormat="1" ht="39" customHeight="1">
      <c r="A30" s="2"/>
      <c r="B30" s="26" t="s">
        <v>285</v>
      </c>
      <c r="C30" s="16" t="s">
        <v>6</v>
      </c>
      <c r="D30" s="16" t="s">
        <v>7</v>
      </c>
      <c r="E30" s="135" t="s">
        <v>222</v>
      </c>
      <c r="F30" s="17" t="s">
        <v>145</v>
      </c>
      <c r="G30" s="34">
        <v>356.91</v>
      </c>
      <c r="H30" s="51">
        <v>382</v>
      </c>
      <c r="I30" s="51">
        <v>382</v>
      </c>
    </row>
    <row r="31" spans="1:9" s="5" customFormat="1" ht="24.75" customHeight="1">
      <c r="A31" s="2"/>
      <c r="B31" s="26" t="s">
        <v>284</v>
      </c>
      <c r="C31" s="16" t="s">
        <v>6</v>
      </c>
      <c r="D31" s="16" t="s">
        <v>7</v>
      </c>
      <c r="E31" s="135" t="s">
        <v>222</v>
      </c>
      <c r="F31" s="17" t="s">
        <v>25</v>
      </c>
      <c r="G31" s="34">
        <f>250.44-7.59-8</f>
        <v>234.85</v>
      </c>
      <c r="H31" s="51">
        <v>20</v>
      </c>
      <c r="I31" s="51">
        <v>20</v>
      </c>
    </row>
    <row r="32" spans="1:9" s="5" customFormat="1" ht="24.75" customHeight="1">
      <c r="A32" s="2"/>
      <c r="B32" s="26" t="s">
        <v>290</v>
      </c>
      <c r="C32" s="16" t="s">
        <v>6</v>
      </c>
      <c r="D32" s="16" t="s">
        <v>7</v>
      </c>
      <c r="E32" s="135" t="s">
        <v>222</v>
      </c>
      <c r="F32" s="17" t="s">
        <v>147</v>
      </c>
      <c r="G32" s="34">
        <v>1</v>
      </c>
      <c r="H32" s="34">
        <v>5</v>
      </c>
      <c r="I32" s="34">
        <v>5</v>
      </c>
    </row>
    <row r="33" spans="1:9" s="5" customFormat="1" ht="24.75" customHeight="1">
      <c r="A33" s="2"/>
      <c r="B33" s="26" t="s">
        <v>284</v>
      </c>
      <c r="C33" s="16" t="s">
        <v>6</v>
      </c>
      <c r="D33" s="16" t="s">
        <v>7</v>
      </c>
      <c r="E33" s="135" t="s">
        <v>271</v>
      </c>
      <c r="F33" s="17" t="s">
        <v>25</v>
      </c>
      <c r="G33" s="34">
        <v>2</v>
      </c>
      <c r="H33" s="25">
        <v>2</v>
      </c>
      <c r="I33" s="25">
        <v>2</v>
      </c>
    </row>
    <row r="34" spans="1:9" s="5" customFormat="1" ht="24.75" customHeight="1">
      <c r="A34" s="2"/>
      <c r="B34" s="26" t="s">
        <v>252</v>
      </c>
      <c r="C34" s="16" t="s">
        <v>6</v>
      </c>
      <c r="D34" s="16" t="s">
        <v>7</v>
      </c>
      <c r="E34" s="135" t="s">
        <v>318</v>
      </c>
      <c r="F34" s="17"/>
      <c r="G34" s="34">
        <f>G35+G36</f>
        <v>44.11</v>
      </c>
      <c r="H34" s="34">
        <f>H35+H36</f>
        <v>0</v>
      </c>
      <c r="I34" s="34">
        <f>I35+I36</f>
        <v>0</v>
      </c>
    </row>
    <row r="35" spans="1:9" s="5" customFormat="1" ht="24.75" customHeight="1">
      <c r="A35" s="2"/>
      <c r="B35" s="26" t="s">
        <v>286</v>
      </c>
      <c r="C35" s="16" t="s">
        <v>6</v>
      </c>
      <c r="D35" s="16" t="s">
        <v>7</v>
      </c>
      <c r="E35" s="135" t="s">
        <v>317</v>
      </c>
      <c r="F35" s="17" t="s">
        <v>23</v>
      </c>
      <c r="G35" s="34">
        <v>33.88</v>
      </c>
      <c r="H35" s="51">
        <v>0</v>
      </c>
      <c r="I35" s="51">
        <v>0</v>
      </c>
    </row>
    <row r="36" spans="1:9" s="5" customFormat="1" ht="24.75" customHeight="1">
      <c r="A36" s="2"/>
      <c r="B36" s="26" t="s">
        <v>285</v>
      </c>
      <c r="C36" s="16" t="s">
        <v>6</v>
      </c>
      <c r="D36" s="16" t="s">
        <v>7</v>
      </c>
      <c r="E36" s="135" t="s">
        <v>317</v>
      </c>
      <c r="F36" s="17" t="s">
        <v>145</v>
      </c>
      <c r="G36" s="34">
        <v>10.23</v>
      </c>
      <c r="H36" s="51">
        <v>0</v>
      </c>
      <c r="I36" s="51">
        <v>0</v>
      </c>
    </row>
    <row r="37" spans="1:9" s="5" customFormat="1" ht="40.5" customHeight="1">
      <c r="A37" s="3" t="s">
        <v>149</v>
      </c>
      <c r="B37" s="56" t="s">
        <v>181</v>
      </c>
      <c r="C37" s="61" t="s">
        <v>6</v>
      </c>
      <c r="D37" s="61" t="s">
        <v>63</v>
      </c>
      <c r="E37" s="135"/>
      <c r="F37" s="17"/>
      <c r="G37" s="166">
        <f>G41</f>
        <v>181</v>
      </c>
      <c r="H37" s="166">
        <f>H41</f>
        <v>0</v>
      </c>
      <c r="I37" s="166">
        <f>I41</f>
        <v>0</v>
      </c>
    </row>
    <row r="38" spans="1:9" s="5" customFormat="1" ht="24.75" customHeight="1">
      <c r="A38" s="3"/>
      <c r="B38" s="162" t="s">
        <v>200</v>
      </c>
      <c r="C38" s="136" t="s">
        <v>6</v>
      </c>
      <c r="D38" s="136" t="s">
        <v>63</v>
      </c>
      <c r="E38" s="135" t="s">
        <v>12</v>
      </c>
      <c r="F38" s="17"/>
      <c r="G38" s="33">
        <f>G39</f>
        <v>181</v>
      </c>
      <c r="H38" s="33">
        <f aca="true" t="shared" si="2" ref="H38:I40">H39</f>
        <v>0</v>
      </c>
      <c r="I38" s="33">
        <f t="shared" si="2"/>
        <v>0</v>
      </c>
    </row>
    <row r="39" spans="1:9" s="5" customFormat="1" ht="24.75" customHeight="1">
      <c r="A39" s="3"/>
      <c r="B39" s="160" t="s">
        <v>260</v>
      </c>
      <c r="C39" s="136" t="s">
        <v>6</v>
      </c>
      <c r="D39" s="136" t="s">
        <v>63</v>
      </c>
      <c r="E39" s="135" t="s">
        <v>258</v>
      </c>
      <c r="F39" s="17"/>
      <c r="G39" s="33">
        <f>G40</f>
        <v>181</v>
      </c>
      <c r="H39" s="33">
        <f t="shared" si="2"/>
        <v>0</v>
      </c>
      <c r="I39" s="33">
        <f t="shared" si="2"/>
        <v>0</v>
      </c>
    </row>
    <row r="40" spans="1:9" s="5" customFormat="1" ht="24.75" customHeight="1">
      <c r="A40" s="2"/>
      <c r="B40" s="26" t="s">
        <v>203</v>
      </c>
      <c r="C40" s="16" t="s">
        <v>6</v>
      </c>
      <c r="D40" s="16" t="s">
        <v>63</v>
      </c>
      <c r="E40" s="135" t="s">
        <v>259</v>
      </c>
      <c r="F40" s="17"/>
      <c r="G40" s="34">
        <f>G41</f>
        <v>181</v>
      </c>
      <c r="H40" s="34">
        <f t="shared" si="2"/>
        <v>0</v>
      </c>
      <c r="I40" s="34">
        <f t="shared" si="2"/>
        <v>0</v>
      </c>
    </row>
    <row r="41" spans="1:9" s="5" customFormat="1" ht="24.75" customHeight="1">
      <c r="A41" s="2"/>
      <c r="B41" s="26" t="s">
        <v>182</v>
      </c>
      <c r="C41" s="16" t="s">
        <v>6</v>
      </c>
      <c r="D41" s="16" t="s">
        <v>63</v>
      </c>
      <c r="E41" s="135" t="s">
        <v>259</v>
      </c>
      <c r="F41" s="17" t="s">
        <v>123</v>
      </c>
      <c r="G41" s="34">
        <v>181</v>
      </c>
      <c r="H41" s="51">
        <v>0</v>
      </c>
      <c r="I41" s="51">
        <v>0</v>
      </c>
    </row>
    <row r="42" spans="1:9" s="5" customFormat="1" ht="24.75" customHeight="1">
      <c r="A42" s="2" t="s">
        <v>150</v>
      </c>
      <c r="B42" s="56" t="s">
        <v>278</v>
      </c>
      <c r="C42" s="61" t="s">
        <v>6</v>
      </c>
      <c r="D42" s="61" t="s">
        <v>146</v>
      </c>
      <c r="E42" s="135"/>
      <c r="F42" s="17"/>
      <c r="G42" s="167">
        <f>G43</f>
        <v>253.76</v>
      </c>
      <c r="H42" s="171"/>
      <c r="I42" s="171"/>
    </row>
    <row r="43" spans="1:9" s="5" customFormat="1" ht="24.75" customHeight="1">
      <c r="A43" s="2"/>
      <c r="B43" s="170" t="s">
        <v>279</v>
      </c>
      <c r="C43" s="136" t="s">
        <v>6</v>
      </c>
      <c r="D43" s="136" t="s">
        <v>146</v>
      </c>
      <c r="E43" s="135" t="s">
        <v>12</v>
      </c>
      <c r="F43" s="17"/>
      <c r="G43" s="34">
        <f>G44</f>
        <v>253.76</v>
      </c>
      <c r="H43" s="51">
        <v>0</v>
      </c>
      <c r="I43" s="51">
        <v>0</v>
      </c>
    </row>
    <row r="44" spans="1:9" s="5" customFormat="1" ht="24.75" customHeight="1">
      <c r="A44" s="2"/>
      <c r="B44" s="170" t="s">
        <v>291</v>
      </c>
      <c r="C44" s="136" t="s">
        <v>6</v>
      </c>
      <c r="D44" s="136" t="s">
        <v>146</v>
      </c>
      <c r="E44" s="135" t="s">
        <v>276</v>
      </c>
      <c r="F44" s="17"/>
      <c r="G44" s="34">
        <f>G45</f>
        <v>253.76</v>
      </c>
      <c r="H44" s="51">
        <v>0</v>
      </c>
      <c r="I44" s="51">
        <v>0</v>
      </c>
    </row>
    <row r="45" spans="1:9" s="5" customFormat="1" ht="24.75" customHeight="1">
      <c r="A45" s="2"/>
      <c r="B45" s="26" t="s">
        <v>284</v>
      </c>
      <c r="C45" s="16" t="s">
        <v>6</v>
      </c>
      <c r="D45" s="16" t="s">
        <v>146</v>
      </c>
      <c r="E45" s="135" t="s">
        <v>277</v>
      </c>
      <c r="F45" s="149" t="s">
        <v>25</v>
      </c>
      <c r="G45" s="34">
        <v>253.76</v>
      </c>
      <c r="H45" s="51">
        <v>0</v>
      </c>
      <c r="I45" s="51">
        <v>0</v>
      </c>
    </row>
    <row r="46" spans="1:9" s="5" customFormat="1" ht="24.75" customHeight="1">
      <c r="A46" s="27" t="s">
        <v>151</v>
      </c>
      <c r="B46" s="56" t="s">
        <v>281</v>
      </c>
      <c r="C46" s="61" t="s">
        <v>6</v>
      </c>
      <c r="D46" s="61" t="s">
        <v>10</v>
      </c>
      <c r="E46" s="135"/>
      <c r="F46" s="17"/>
      <c r="G46" s="166">
        <f>G49</f>
        <v>30</v>
      </c>
      <c r="H46" s="166">
        <f>H49</f>
        <v>30</v>
      </c>
      <c r="I46" s="166">
        <f>I49</f>
        <v>30</v>
      </c>
    </row>
    <row r="47" spans="1:9" s="5" customFormat="1" ht="24.75" customHeight="1">
      <c r="A47" s="3"/>
      <c r="B47" s="162" t="s">
        <v>200</v>
      </c>
      <c r="C47" s="136" t="s">
        <v>6</v>
      </c>
      <c r="D47" s="136" t="s">
        <v>10</v>
      </c>
      <c r="E47" s="135" t="s">
        <v>12</v>
      </c>
      <c r="F47" s="17"/>
      <c r="G47" s="33">
        <f aca="true" t="shared" si="3" ref="G47:I48">G48</f>
        <v>30</v>
      </c>
      <c r="H47" s="33">
        <f t="shared" si="3"/>
        <v>30</v>
      </c>
      <c r="I47" s="33">
        <f t="shared" si="3"/>
        <v>30</v>
      </c>
    </row>
    <row r="48" spans="1:9" s="5" customFormat="1" ht="24.75" customHeight="1">
      <c r="A48" s="3"/>
      <c r="B48" s="160" t="s">
        <v>292</v>
      </c>
      <c r="C48" s="136" t="s">
        <v>6</v>
      </c>
      <c r="D48" s="136" t="s">
        <v>10</v>
      </c>
      <c r="E48" s="135" t="s">
        <v>256</v>
      </c>
      <c r="F48" s="17"/>
      <c r="G48" s="33">
        <f t="shared" si="3"/>
        <v>30</v>
      </c>
      <c r="H48" s="33">
        <f t="shared" si="3"/>
        <v>30</v>
      </c>
      <c r="I48" s="33">
        <f t="shared" si="3"/>
        <v>30</v>
      </c>
    </row>
    <row r="49" spans="1:9" s="5" customFormat="1" ht="24.75" customHeight="1">
      <c r="A49" s="27"/>
      <c r="B49" s="26" t="s">
        <v>215</v>
      </c>
      <c r="C49" s="16" t="s">
        <v>6</v>
      </c>
      <c r="D49" s="16" t="s">
        <v>10</v>
      </c>
      <c r="E49" s="135" t="s">
        <v>257</v>
      </c>
      <c r="F49" s="17" t="s">
        <v>144</v>
      </c>
      <c r="G49" s="34">
        <v>30</v>
      </c>
      <c r="H49" s="25">
        <v>30</v>
      </c>
      <c r="I49" s="25">
        <v>30</v>
      </c>
    </row>
    <row r="50" spans="1:9" s="5" customFormat="1" ht="24.75" customHeight="1">
      <c r="A50" s="27" t="s">
        <v>152</v>
      </c>
      <c r="B50" s="56" t="s">
        <v>133</v>
      </c>
      <c r="C50" s="61" t="s">
        <v>6</v>
      </c>
      <c r="D50" s="61" t="s">
        <v>134</v>
      </c>
      <c r="E50" s="135"/>
      <c r="F50" s="17"/>
      <c r="G50" s="166">
        <f>G53+G56+G57+G58+G59+G54+G55</f>
        <v>1619.81</v>
      </c>
      <c r="H50" s="166">
        <f>H53+H56+H57+H58+H59+H54+H55</f>
        <v>203.1</v>
      </c>
      <c r="I50" s="166">
        <f>I53+I56+I57+I58+I59+I54+I55</f>
        <v>203.1</v>
      </c>
    </row>
    <row r="51" spans="1:9" s="5" customFormat="1" ht="24.75" customHeight="1">
      <c r="A51" s="3"/>
      <c r="B51" s="162" t="s">
        <v>200</v>
      </c>
      <c r="C51" s="136" t="s">
        <v>6</v>
      </c>
      <c r="D51" s="136" t="s">
        <v>134</v>
      </c>
      <c r="E51" s="135" t="s">
        <v>12</v>
      </c>
      <c r="F51" s="17"/>
      <c r="G51" s="33">
        <f>G52</f>
        <v>1619.81</v>
      </c>
      <c r="H51" s="33">
        <f>H52</f>
        <v>203.1</v>
      </c>
      <c r="I51" s="33">
        <f>I52</f>
        <v>203.1</v>
      </c>
    </row>
    <row r="52" spans="1:9" s="5" customFormat="1" ht="24.75" customHeight="1">
      <c r="A52" s="3"/>
      <c r="B52" s="163" t="s">
        <v>216</v>
      </c>
      <c r="C52" s="136" t="s">
        <v>6</v>
      </c>
      <c r="D52" s="136" t="s">
        <v>134</v>
      </c>
      <c r="E52" s="135" t="s">
        <v>224</v>
      </c>
      <c r="F52" s="17"/>
      <c r="G52" s="33">
        <f>G53+G56+G57+G58+G59+G54+G55</f>
        <v>1619.81</v>
      </c>
      <c r="H52" s="33">
        <f>H53+H56+H57+H58+H59+H54+H55</f>
        <v>203.1</v>
      </c>
      <c r="I52" s="33">
        <f>I53+I56+I57+I58+I59+I54+I55</f>
        <v>203.1</v>
      </c>
    </row>
    <row r="53" spans="1:9" s="164" customFormat="1" ht="24.75" customHeight="1">
      <c r="A53" s="27"/>
      <c r="B53" s="26" t="s">
        <v>284</v>
      </c>
      <c r="C53" s="16" t="s">
        <v>6</v>
      </c>
      <c r="D53" s="16" t="s">
        <v>134</v>
      </c>
      <c r="E53" s="135" t="s">
        <v>226</v>
      </c>
      <c r="F53" s="17" t="s">
        <v>25</v>
      </c>
      <c r="G53" s="34">
        <f>1117.63-150</f>
        <v>967.6300000000001</v>
      </c>
      <c r="H53" s="51">
        <v>16.1</v>
      </c>
      <c r="I53" s="51">
        <v>16.1</v>
      </c>
    </row>
    <row r="54" spans="1:9" s="164" customFormat="1" ht="24.75" customHeight="1">
      <c r="A54" s="27"/>
      <c r="B54" s="26" t="s">
        <v>293</v>
      </c>
      <c r="C54" s="16" t="s">
        <v>6</v>
      </c>
      <c r="D54" s="16" t="s">
        <v>134</v>
      </c>
      <c r="E54" s="135" t="s">
        <v>226</v>
      </c>
      <c r="F54" s="17" t="s">
        <v>262</v>
      </c>
      <c r="G54" s="34">
        <f>172+31+117</f>
        <v>320</v>
      </c>
      <c r="H54" s="51">
        <v>172</v>
      </c>
      <c r="I54" s="51">
        <v>172</v>
      </c>
    </row>
    <row r="55" spans="1:9" s="5" customFormat="1" ht="34.5" customHeight="1">
      <c r="A55" s="2"/>
      <c r="B55" s="26" t="s">
        <v>289</v>
      </c>
      <c r="C55" s="16" t="s">
        <v>6</v>
      </c>
      <c r="D55" s="16" t="s">
        <v>134</v>
      </c>
      <c r="E55" s="135" t="s">
        <v>226</v>
      </c>
      <c r="F55" s="17" t="s">
        <v>187</v>
      </c>
      <c r="G55" s="34">
        <v>2.37</v>
      </c>
      <c r="H55" s="51">
        <v>0</v>
      </c>
      <c r="I55" s="51">
        <v>0</v>
      </c>
    </row>
    <row r="56" spans="1:9" s="5" customFormat="1" ht="24.75" customHeight="1">
      <c r="A56" s="27"/>
      <c r="B56" s="26" t="s">
        <v>294</v>
      </c>
      <c r="C56" s="16" t="s">
        <v>6</v>
      </c>
      <c r="D56" s="16" t="s">
        <v>134</v>
      </c>
      <c r="E56" s="135" t="s">
        <v>226</v>
      </c>
      <c r="F56" s="17" t="s">
        <v>26</v>
      </c>
      <c r="G56" s="34">
        <v>0</v>
      </c>
      <c r="H56" s="51">
        <v>0</v>
      </c>
      <c r="I56" s="51">
        <v>0</v>
      </c>
    </row>
    <row r="57" spans="1:9" s="5" customFormat="1" ht="26.25" customHeight="1">
      <c r="A57" s="27"/>
      <c r="B57" s="26" t="s">
        <v>295</v>
      </c>
      <c r="C57" s="16" t="s">
        <v>6</v>
      </c>
      <c r="D57" s="16" t="s">
        <v>134</v>
      </c>
      <c r="E57" s="135" t="s">
        <v>226</v>
      </c>
      <c r="F57" s="17" t="s">
        <v>27</v>
      </c>
      <c r="G57" s="34">
        <v>13.01</v>
      </c>
      <c r="H57" s="51">
        <v>15</v>
      </c>
      <c r="I57" s="51">
        <v>15</v>
      </c>
    </row>
    <row r="58" spans="1:9" s="5" customFormat="1" ht="24.75" customHeight="1">
      <c r="A58" s="27"/>
      <c r="B58" s="26" t="s">
        <v>296</v>
      </c>
      <c r="C58" s="16" t="s">
        <v>6</v>
      </c>
      <c r="D58" s="16" t="s">
        <v>134</v>
      </c>
      <c r="E58" s="135" t="s">
        <v>226</v>
      </c>
      <c r="F58" s="17" t="s">
        <v>147</v>
      </c>
      <c r="G58" s="34">
        <v>0</v>
      </c>
      <c r="H58" s="51">
        <v>0</v>
      </c>
      <c r="I58" s="51">
        <v>0</v>
      </c>
    </row>
    <row r="59" spans="1:9" s="5" customFormat="1" ht="27.75" customHeight="1">
      <c r="A59" s="27"/>
      <c r="B59" s="26" t="s">
        <v>284</v>
      </c>
      <c r="C59" s="16" t="s">
        <v>6</v>
      </c>
      <c r="D59" s="16" t="s">
        <v>134</v>
      </c>
      <c r="E59" s="135" t="s">
        <v>225</v>
      </c>
      <c r="F59" s="17" t="s">
        <v>25</v>
      </c>
      <c r="G59" s="34">
        <v>316.8</v>
      </c>
      <c r="H59" s="51">
        <v>0</v>
      </c>
      <c r="I59" s="51">
        <v>0</v>
      </c>
    </row>
    <row r="60" spans="1:9" s="5" customFormat="1" ht="21" customHeight="1">
      <c r="A60" s="68">
        <v>2</v>
      </c>
      <c r="B60" s="64" t="s">
        <v>28</v>
      </c>
      <c r="C60" s="66" t="s">
        <v>12</v>
      </c>
      <c r="D60" s="66"/>
      <c r="E60" s="150"/>
      <c r="F60" s="154"/>
      <c r="G60" s="69">
        <f>G65+G66+G67+G68</f>
        <v>368.40000000000003</v>
      </c>
      <c r="H60" s="69">
        <f>H65+H66+H67+H68</f>
        <v>345.8</v>
      </c>
      <c r="I60" s="69">
        <f>I65+I66+I67+I68</f>
        <v>359.9</v>
      </c>
    </row>
    <row r="61" spans="1:9" s="5" customFormat="1" ht="24.75" customHeight="1">
      <c r="A61" s="27" t="s">
        <v>34</v>
      </c>
      <c r="B61" s="26" t="s">
        <v>29</v>
      </c>
      <c r="C61" s="16" t="s">
        <v>12</v>
      </c>
      <c r="D61" s="16" t="s">
        <v>16</v>
      </c>
      <c r="E61" s="135"/>
      <c r="F61" s="17"/>
      <c r="G61" s="34">
        <f>G62</f>
        <v>368.40000000000003</v>
      </c>
      <c r="H61" s="34">
        <f aca="true" t="shared" si="4" ref="H61:I63">H62</f>
        <v>345.8</v>
      </c>
      <c r="I61" s="34">
        <f t="shared" si="4"/>
        <v>359.9</v>
      </c>
    </row>
    <row r="62" spans="1:9" s="5" customFormat="1" ht="24.75" customHeight="1">
      <c r="A62" s="3"/>
      <c r="B62" s="162" t="s">
        <v>200</v>
      </c>
      <c r="C62" s="136" t="s">
        <v>12</v>
      </c>
      <c r="D62" s="136" t="s">
        <v>16</v>
      </c>
      <c r="E62" s="135" t="s">
        <v>12</v>
      </c>
      <c r="F62" s="17"/>
      <c r="G62" s="33">
        <f>G63</f>
        <v>368.40000000000003</v>
      </c>
      <c r="H62" s="33">
        <f t="shared" si="4"/>
        <v>345.8</v>
      </c>
      <c r="I62" s="33">
        <f t="shared" si="4"/>
        <v>359.9</v>
      </c>
    </row>
    <row r="63" spans="1:9" s="5" customFormat="1" ht="42.75" customHeight="1">
      <c r="A63" s="3"/>
      <c r="B63" s="163" t="s">
        <v>30</v>
      </c>
      <c r="C63" s="136" t="s">
        <v>12</v>
      </c>
      <c r="D63" s="136" t="s">
        <v>16</v>
      </c>
      <c r="E63" s="135" t="s">
        <v>227</v>
      </c>
      <c r="F63" s="17"/>
      <c r="G63" s="33">
        <f>G64</f>
        <v>368.40000000000003</v>
      </c>
      <c r="H63" s="33">
        <f t="shared" si="4"/>
        <v>345.8</v>
      </c>
      <c r="I63" s="33">
        <f t="shared" si="4"/>
        <v>359.9</v>
      </c>
    </row>
    <row r="64" spans="1:9" s="5" customFormat="1" ht="54" customHeight="1">
      <c r="A64" s="18"/>
      <c r="B64" s="26" t="s">
        <v>201</v>
      </c>
      <c r="C64" s="16" t="s">
        <v>12</v>
      </c>
      <c r="D64" s="16" t="s">
        <v>16</v>
      </c>
      <c r="E64" s="135" t="s">
        <v>228</v>
      </c>
      <c r="F64" s="17"/>
      <c r="G64" s="34">
        <f>G65+G66+G67+G68</f>
        <v>368.40000000000003</v>
      </c>
      <c r="H64" s="34">
        <f>H65+H66+H67+H68</f>
        <v>345.8</v>
      </c>
      <c r="I64" s="34">
        <f>I65+I66+I67+I68</f>
        <v>359.9</v>
      </c>
    </row>
    <row r="65" spans="1:9" s="5" customFormat="1" ht="24.75" customHeight="1">
      <c r="A65" s="18"/>
      <c r="B65" s="26" t="s">
        <v>286</v>
      </c>
      <c r="C65" s="16" t="s">
        <v>12</v>
      </c>
      <c r="D65" s="16" t="s">
        <v>16</v>
      </c>
      <c r="E65" s="135" t="s">
        <v>228</v>
      </c>
      <c r="F65" s="17" t="s">
        <v>23</v>
      </c>
      <c r="G65" s="34">
        <v>251.5</v>
      </c>
      <c r="H65" s="51">
        <v>257.5</v>
      </c>
      <c r="I65" s="51">
        <v>257.5</v>
      </c>
    </row>
    <row r="66" spans="1:9" s="5" customFormat="1" ht="48.75" customHeight="1">
      <c r="A66" s="18"/>
      <c r="B66" s="26" t="s">
        <v>283</v>
      </c>
      <c r="C66" s="16" t="s">
        <v>12</v>
      </c>
      <c r="D66" s="16" t="s">
        <v>16</v>
      </c>
      <c r="E66" s="135" t="s">
        <v>228</v>
      </c>
      <c r="F66" s="17" t="s">
        <v>24</v>
      </c>
      <c r="G66" s="34">
        <v>5.72</v>
      </c>
      <c r="H66" s="51">
        <v>5.8</v>
      </c>
      <c r="I66" s="51">
        <v>5.8</v>
      </c>
    </row>
    <row r="67" spans="1:9" s="5" customFormat="1" ht="24.75" customHeight="1">
      <c r="A67" s="18"/>
      <c r="B67" s="26" t="s">
        <v>285</v>
      </c>
      <c r="C67" s="16" t="s">
        <v>12</v>
      </c>
      <c r="D67" s="16" t="s">
        <v>16</v>
      </c>
      <c r="E67" s="135" t="s">
        <v>228</v>
      </c>
      <c r="F67" s="17" t="s">
        <v>145</v>
      </c>
      <c r="G67" s="34">
        <v>74.19</v>
      </c>
      <c r="H67" s="51">
        <v>77.7</v>
      </c>
      <c r="I67" s="51">
        <v>77.7</v>
      </c>
    </row>
    <row r="68" spans="1:9" s="5" customFormat="1" ht="24.75" customHeight="1">
      <c r="A68" s="18"/>
      <c r="B68" s="26" t="s">
        <v>284</v>
      </c>
      <c r="C68" s="16" t="s">
        <v>12</v>
      </c>
      <c r="D68" s="16" t="s">
        <v>16</v>
      </c>
      <c r="E68" s="135" t="s">
        <v>228</v>
      </c>
      <c r="F68" s="17" t="s">
        <v>25</v>
      </c>
      <c r="G68" s="34">
        <f>10.69+26.3</f>
        <v>36.99</v>
      </c>
      <c r="H68" s="51">
        <v>4.8</v>
      </c>
      <c r="I68" s="51">
        <v>18.9</v>
      </c>
    </row>
    <row r="69" spans="1:9" s="5" customFormat="1" ht="24.75" customHeight="1">
      <c r="A69" s="68">
        <v>3</v>
      </c>
      <c r="B69" s="64" t="s">
        <v>18</v>
      </c>
      <c r="C69" s="66" t="s">
        <v>16</v>
      </c>
      <c r="D69" s="66"/>
      <c r="E69" s="150"/>
      <c r="F69" s="154"/>
      <c r="G69" s="69">
        <f>G74+G79</f>
        <v>100.19</v>
      </c>
      <c r="H69" s="69">
        <f>H74+H79</f>
        <v>20</v>
      </c>
      <c r="I69" s="69">
        <f>I74+I79</f>
        <v>20</v>
      </c>
    </row>
    <row r="70" spans="1:9" s="5" customFormat="1" ht="24.75" customHeight="1">
      <c r="A70" s="27" t="s">
        <v>35</v>
      </c>
      <c r="B70" s="26" t="s">
        <v>282</v>
      </c>
      <c r="C70" s="16" t="s">
        <v>16</v>
      </c>
      <c r="D70" s="16" t="s">
        <v>13</v>
      </c>
      <c r="E70" s="135"/>
      <c r="F70" s="17"/>
      <c r="G70" s="34">
        <f>G71</f>
        <v>100.19</v>
      </c>
      <c r="H70" s="34">
        <f aca="true" t="shared" si="5" ref="H70:I73">H71</f>
        <v>10</v>
      </c>
      <c r="I70" s="34">
        <f t="shared" si="5"/>
        <v>10</v>
      </c>
    </row>
    <row r="71" spans="1:9" s="5" customFormat="1" ht="24.75" customHeight="1">
      <c r="A71" s="3"/>
      <c r="B71" s="162" t="s">
        <v>200</v>
      </c>
      <c r="C71" s="136" t="s">
        <v>16</v>
      </c>
      <c r="D71" s="136" t="s">
        <v>13</v>
      </c>
      <c r="E71" s="135" t="s">
        <v>12</v>
      </c>
      <c r="F71" s="17"/>
      <c r="G71" s="33">
        <f>G72</f>
        <v>100.19</v>
      </c>
      <c r="H71" s="33">
        <f t="shared" si="5"/>
        <v>10</v>
      </c>
      <c r="I71" s="33">
        <f t="shared" si="5"/>
        <v>10</v>
      </c>
    </row>
    <row r="72" spans="1:9" s="5" customFormat="1" ht="24.75" customHeight="1">
      <c r="A72" s="3"/>
      <c r="B72" s="5" t="s">
        <v>261</v>
      </c>
      <c r="C72" s="136" t="s">
        <v>16</v>
      </c>
      <c r="D72" s="136" t="s">
        <v>13</v>
      </c>
      <c r="E72" s="135" t="s">
        <v>229</v>
      </c>
      <c r="F72" s="17"/>
      <c r="G72" s="33">
        <f>G73</f>
        <v>100.19</v>
      </c>
      <c r="H72" s="33">
        <f t="shared" si="5"/>
        <v>10</v>
      </c>
      <c r="I72" s="33">
        <f t="shared" si="5"/>
        <v>10</v>
      </c>
    </row>
    <row r="73" spans="1:9" s="5" customFormat="1" ht="24.75" customHeight="1">
      <c r="A73" s="18"/>
      <c r="B73" s="26" t="s">
        <v>204</v>
      </c>
      <c r="C73" s="16" t="s">
        <v>16</v>
      </c>
      <c r="D73" s="16" t="s">
        <v>13</v>
      </c>
      <c r="E73" s="135" t="s">
        <v>230</v>
      </c>
      <c r="F73" s="17"/>
      <c r="G73" s="34">
        <f>G74</f>
        <v>100.19</v>
      </c>
      <c r="H73" s="34">
        <f t="shared" si="5"/>
        <v>10</v>
      </c>
      <c r="I73" s="34">
        <f t="shared" si="5"/>
        <v>10</v>
      </c>
    </row>
    <row r="74" spans="1:9" s="5" customFormat="1" ht="24.75" customHeight="1">
      <c r="A74" s="18"/>
      <c r="B74" s="26" t="s">
        <v>284</v>
      </c>
      <c r="C74" s="16" t="s">
        <v>16</v>
      </c>
      <c r="D74" s="16" t="s">
        <v>13</v>
      </c>
      <c r="E74" s="135" t="s">
        <v>230</v>
      </c>
      <c r="F74" s="17" t="s">
        <v>25</v>
      </c>
      <c r="G74" s="34">
        <v>100.19</v>
      </c>
      <c r="H74" s="51">
        <v>10</v>
      </c>
      <c r="I74" s="51">
        <v>10</v>
      </c>
    </row>
    <row r="75" spans="1:9" s="5" customFormat="1" ht="24.75" customHeight="1">
      <c r="A75" s="27" t="s">
        <v>36</v>
      </c>
      <c r="B75" s="26" t="s">
        <v>31</v>
      </c>
      <c r="C75" s="16" t="s">
        <v>32</v>
      </c>
      <c r="D75" s="16" t="s">
        <v>70</v>
      </c>
      <c r="E75" s="135"/>
      <c r="F75" s="17"/>
      <c r="G75" s="34">
        <f>G76</f>
        <v>0</v>
      </c>
      <c r="H75" s="34">
        <f aca="true" t="shared" si="6" ref="H75:I78">H76</f>
        <v>10</v>
      </c>
      <c r="I75" s="34">
        <f t="shared" si="6"/>
        <v>10</v>
      </c>
    </row>
    <row r="76" spans="1:9" s="5" customFormat="1" ht="24.75" customHeight="1">
      <c r="A76" s="3"/>
      <c r="B76" s="162" t="s">
        <v>200</v>
      </c>
      <c r="C76" s="136" t="s">
        <v>16</v>
      </c>
      <c r="D76" s="136" t="s">
        <v>70</v>
      </c>
      <c r="E76" s="135" t="s">
        <v>12</v>
      </c>
      <c r="F76" s="17"/>
      <c r="G76" s="33">
        <f>G77</f>
        <v>0</v>
      </c>
      <c r="H76" s="33">
        <f t="shared" si="6"/>
        <v>10</v>
      </c>
      <c r="I76" s="33">
        <f t="shared" si="6"/>
        <v>10</v>
      </c>
    </row>
    <row r="77" spans="1:9" s="5" customFormat="1" ht="24.75" customHeight="1">
      <c r="A77" s="3"/>
      <c r="B77" s="5" t="s">
        <v>217</v>
      </c>
      <c r="C77" s="136" t="s">
        <v>16</v>
      </c>
      <c r="D77" s="136" t="s">
        <v>70</v>
      </c>
      <c r="E77" s="135" t="s">
        <v>229</v>
      </c>
      <c r="F77" s="17"/>
      <c r="G77" s="33">
        <f>G78</f>
        <v>0</v>
      </c>
      <c r="H77" s="33">
        <f t="shared" si="6"/>
        <v>10</v>
      </c>
      <c r="I77" s="33">
        <f t="shared" si="6"/>
        <v>10</v>
      </c>
    </row>
    <row r="78" spans="1:9" s="5" customFormat="1" ht="24.75" customHeight="1">
      <c r="A78" s="18"/>
      <c r="B78" s="26" t="s">
        <v>205</v>
      </c>
      <c r="C78" s="16" t="s">
        <v>32</v>
      </c>
      <c r="D78" s="16" t="s">
        <v>70</v>
      </c>
      <c r="E78" s="135" t="s">
        <v>231</v>
      </c>
      <c r="F78" s="17"/>
      <c r="G78" s="34">
        <f>G79</f>
        <v>0</v>
      </c>
      <c r="H78" s="34">
        <f t="shared" si="6"/>
        <v>10</v>
      </c>
      <c r="I78" s="34">
        <f t="shared" si="6"/>
        <v>10</v>
      </c>
    </row>
    <row r="79" spans="1:9" s="5" customFormat="1" ht="24.75" customHeight="1">
      <c r="A79" s="18"/>
      <c r="B79" s="26" t="s">
        <v>284</v>
      </c>
      <c r="C79" s="16" t="s">
        <v>32</v>
      </c>
      <c r="D79" s="16" t="s">
        <v>70</v>
      </c>
      <c r="E79" s="135" t="s">
        <v>231</v>
      </c>
      <c r="F79" s="17" t="s">
        <v>25</v>
      </c>
      <c r="G79" s="34">
        <v>0</v>
      </c>
      <c r="H79" s="51">
        <v>10</v>
      </c>
      <c r="I79" s="51">
        <v>10</v>
      </c>
    </row>
    <row r="80" spans="1:9" s="5" customFormat="1" ht="24.75" customHeight="1">
      <c r="A80" s="68">
        <v>4</v>
      </c>
      <c r="B80" s="64" t="s">
        <v>8</v>
      </c>
      <c r="C80" s="66" t="s">
        <v>7</v>
      </c>
      <c r="D80" s="66"/>
      <c r="E80" s="150"/>
      <c r="F80" s="154"/>
      <c r="G80" s="70">
        <f>G85</f>
        <v>1536.92</v>
      </c>
      <c r="H80" s="70">
        <f>H85</f>
        <v>1271.1</v>
      </c>
      <c r="I80" s="70">
        <f>I85</f>
        <v>1271.1</v>
      </c>
    </row>
    <row r="81" spans="1:9" s="5" customFormat="1" ht="24.75" customHeight="1">
      <c r="A81" s="27" t="s">
        <v>37</v>
      </c>
      <c r="B81" s="26" t="s">
        <v>88</v>
      </c>
      <c r="C81" s="16" t="s">
        <v>7</v>
      </c>
      <c r="D81" s="16" t="s">
        <v>13</v>
      </c>
      <c r="E81" s="135"/>
      <c r="F81" s="17"/>
      <c r="G81" s="34">
        <f>G82</f>
        <v>1536.92</v>
      </c>
      <c r="H81" s="34">
        <f aca="true" t="shared" si="7" ref="H81:I84">H82</f>
        <v>1271.1</v>
      </c>
      <c r="I81" s="34">
        <f t="shared" si="7"/>
        <v>1271.1</v>
      </c>
    </row>
    <row r="82" spans="1:9" s="5" customFormat="1" ht="25.5" customHeight="1">
      <c r="A82" s="3"/>
      <c r="B82" s="162" t="s">
        <v>200</v>
      </c>
      <c r="C82" s="136" t="s">
        <v>7</v>
      </c>
      <c r="D82" s="136" t="s">
        <v>7</v>
      </c>
      <c r="E82" s="135" t="s">
        <v>12</v>
      </c>
      <c r="F82" s="17"/>
      <c r="G82" s="33">
        <f>G83</f>
        <v>1536.92</v>
      </c>
      <c r="H82" s="33">
        <f t="shared" si="7"/>
        <v>1271.1</v>
      </c>
      <c r="I82" s="33">
        <f t="shared" si="7"/>
        <v>1271.1</v>
      </c>
    </row>
    <row r="83" spans="1:9" s="5" customFormat="1" ht="24.75" customHeight="1">
      <c r="A83" s="3"/>
      <c r="B83" s="163" t="s">
        <v>253</v>
      </c>
      <c r="C83" s="136" t="s">
        <v>7</v>
      </c>
      <c r="D83" s="136" t="s">
        <v>7</v>
      </c>
      <c r="E83" s="135" t="s">
        <v>232</v>
      </c>
      <c r="F83" s="17"/>
      <c r="G83" s="33">
        <f>G84</f>
        <v>1536.92</v>
      </c>
      <c r="H83" s="33">
        <f t="shared" si="7"/>
        <v>1271.1</v>
      </c>
      <c r="I83" s="33">
        <f t="shared" si="7"/>
        <v>1271.1</v>
      </c>
    </row>
    <row r="84" spans="1:9" s="5" customFormat="1" ht="24.75" customHeight="1">
      <c r="A84" s="27"/>
      <c r="B84" s="26" t="s">
        <v>206</v>
      </c>
      <c r="C84" s="16" t="s">
        <v>7</v>
      </c>
      <c r="D84" s="16" t="s">
        <v>13</v>
      </c>
      <c r="E84" s="135" t="s">
        <v>233</v>
      </c>
      <c r="F84" s="17"/>
      <c r="G84" s="34">
        <f>G85</f>
        <v>1536.92</v>
      </c>
      <c r="H84" s="34">
        <f t="shared" si="7"/>
        <v>1271.1</v>
      </c>
      <c r="I84" s="34">
        <f t="shared" si="7"/>
        <v>1271.1</v>
      </c>
    </row>
    <row r="85" spans="1:9" s="5" customFormat="1" ht="22.5" customHeight="1">
      <c r="A85" s="27"/>
      <c r="B85" s="26" t="s">
        <v>284</v>
      </c>
      <c r="C85" s="16" t="s">
        <v>7</v>
      </c>
      <c r="D85" s="16" t="s">
        <v>13</v>
      </c>
      <c r="E85" s="135" t="s">
        <v>233</v>
      </c>
      <c r="F85" s="17" t="s">
        <v>25</v>
      </c>
      <c r="G85" s="34">
        <v>1536.92</v>
      </c>
      <c r="H85" s="51">
        <v>1271.1</v>
      </c>
      <c r="I85" s="51">
        <v>1271.1</v>
      </c>
    </row>
    <row r="86" spans="1:9" s="5" customFormat="1" ht="24.75" customHeight="1">
      <c r="A86" s="27"/>
      <c r="B86" s="26" t="s">
        <v>296</v>
      </c>
      <c r="C86" s="16" t="s">
        <v>7</v>
      </c>
      <c r="D86" s="16" t="s">
        <v>13</v>
      </c>
      <c r="E86" s="135" t="s">
        <v>233</v>
      </c>
      <c r="F86" s="17" t="s">
        <v>147</v>
      </c>
      <c r="G86" s="34">
        <v>0</v>
      </c>
      <c r="H86" s="51">
        <v>0</v>
      </c>
      <c r="I86" s="51">
        <v>0</v>
      </c>
    </row>
    <row r="87" spans="1:9" s="5" customFormat="1" ht="24.75" customHeight="1">
      <c r="A87" s="71" t="s">
        <v>86</v>
      </c>
      <c r="B87" s="72" t="s">
        <v>1</v>
      </c>
      <c r="C87" s="66" t="s">
        <v>11</v>
      </c>
      <c r="D87" s="66"/>
      <c r="E87" s="151"/>
      <c r="F87" s="154"/>
      <c r="G87" s="70">
        <f>G88</f>
        <v>5114.8</v>
      </c>
      <c r="H87" s="70">
        <f>H88</f>
        <v>669.8999999999999</v>
      </c>
      <c r="I87" s="70">
        <f>I88</f>
        <v>772.3</v>
      </c>
    </row>
    <row r="88" spans="1:9" s="5" customFormat="1" ht="24.75" customHeight="1">
      <c r="A88" s="27" t="s">
        <v>174</v>
      </c>
      <c r="B88" s="26" t="s">
        <v>19</v>
      </c>
      <c r="C88" s="16" t="s">
        <v>11</v>
      </c>
      <c r="D88" s="16" t="s">
        <v>16</v>
      </c>
      <c r="E88" s="134"/>
      <c r="F88" s="17"/>
      <c r="G88" s="34">
        <f>G94+G89</f>
        <v>5114.8</v>
      </c>
      <c r="H88" s="34">
        <f>H94+H89</f>
        <v>669.8999999999999</v>
      </c>
      <c r="I88" s="34">
        <f>I94+I89</f>
        <v>772.3</v>
      </c>
    </row>
    <row r="89" spans="1:9" s="5" customFormat="1" ht="72" customHeight="1">
      <c r="A89" s="3"/>
      <c r="B89" s="162" t="s">
        <v>208</v>
      </c>
      <c r="C89" s="136" t="s">
        <v>11</v>
      </c>
      <c r="D89" s="136" t="s">
        <v>16</v>
      </c>
      <c r="E89" s="135" t="s">
        <v>6</v>
      </c>
      <c r="F89" s="17"/>
      <c r="G89" s="33">
        <f>G90</f>
        <v>343.06000000000006</v>
      </c>
      <c r="H89" s="33">
        <f>H90</f>
        <v>0</v>
      </c>
      <c r="I89" s="33">
        <f>I90</f>
        <v>0</v>
      </c>
    </row>
    <row r="90" spans="1:9" s="5" customFormat="1" ht="24.75" customHeight="1">
      <c r="A90" s="3"/>
      <c r="B90" s="165" t="s">
        <v>218</v>
      </c>
      <c r="C90" s="136" t="s">
        <v>11</v>
      </c>
      <c r="D90" s="136" t="s">
        <v>16</v>
      </c>
      <c r="E90" s="135" t="s">
        <v>210</v>
      </c>
      <c r="F90" s="17"/>
      <c r="G90" s="33">
        <f>G92+G91</f>
        <v>343.06000000000006</v>
      </c>
      <c r="H90" s="33">
        <f>H92+H91</f>
        <v>0</v>
      </c>
      <c r="I90" s="33">
        <f>I92+I91</f>
        <v>0</v>
      </c>
    </row>
    <row r="91" spans="1:9" s="5" customFormat="1" ht="24.75" customHeight="1">
      <c r="A91" s="27"/>
      <c r="B91" s="26" t="s">
        <v>284</v>
      </c>
      <c r="C91" s="16" t="s">
        <v>11</v>
      </c>
      <c r="D91" s="16" t="s">
        <v>16</v>
      </c>
      <c r="E91" s="134" t="s">
        <v>275</v>
      </c>
      <c r="F91" s="17" t="s">
        <v>25</v>
      </c>
      <c r="G91" s="33">
        <v>42.09</v>
      </c>
      <c r="H91" s="25">
        <v>0</v>
      </c>
      <c r="I91" s="25">
        <v>0</v>
      </c>
    </row>
    <row r="92" spans="1:9" s="5" customFormat="1" ht="48" customHeight="1">
      <c r="A92" s="3"/>
      <c r="B92" s="173" t="s">
        <v>209</v>
      </c>
      <c r="C92" s="16" t="s">
        <v>11</v>
      </c>
      <c r="D92" s="16" t="s">
        <v>16</v>
      </c>
      <c r="E92" s="134" t="s">
        <v>214</v>
      </c>
      <c r="F92" s="17"/>
      <c r="G92" s="33">
        <f>G93</f>
        <v>300.97</v>
      </c>
      <c r="H92" s="33">
        <f>H93</f>
        <v>0</v>
      </c>
      <c r="I92" s="33">
        <f>I93</f>
        <v>0</v>
      </c>
    </row>
    <row r="93" spans="1:9" s="5" customFormat="1" ht="24.75" customHeight="1">
      <c r="A93" s="27"/>
      <c r="B93" s="26" t="s">
        <v>284</v>
      </c>
      <c r="C93" s="16" t="s">
        <v>11</v>
      </c>
      <c r="D93" s="16" t="s">
        <v>16</v>
      </c>
      <c r="E93" s="134" t="s">
        <v>207</v>
      </c>
      <c r="F93" s="17" t="s">
        <v>25</v>
      </c>
      <c r="G93" s="34">
        <v>300.97</v>
      </c>
      <c r="H93" s="25">
        <v>0</v>
      </c>
      <c r="I93" s="25">
        <v>0</v>
      </c>
    </row>
    <row r="94" spans="1:9" s="5" customFormat="1" ht="24.75" customHeight="1">
      <c r="A94" s="3"/>
      <c r="B94" s="162" t="s">
        <v>200</v>
      </c>
      <c r="C94" s="136" t="s">
        <v>11</v>
      </c>
      <c r="D94" s="136" t="s">
        <v>16</v>
      </c>
      <c r="E94" s="135" t="s">
        <v>12</v>
      </c>
      <c r="F94" s="17"/>
      <c r="G94" s="33">
        <f>G95</f>
        <v>4771.74</v>
      </c>
      <c r="H94" s="33">
        <f>H95</f>
        <v>669.8999999999999</v>
      </c>
      <c r="I94" s="33">
        <f>I95</f>
        <v>772.3</v>
      </c>
    </row>
    <row r="95" spans="1:9" s="5" customFormat="1" ht="24.75" customHeight="1">
      <c r="A95" s="3"/>
      <c r="B95" s="163" t="s">
        <v>254</v>
      </c>
      <c r="C95" s="136" t="s">
        <v>11</v>
      </c>
      <c r="D95" s="136" t="s">
        <v>16</v>
      </c>
      <c r="E95" s="135" t="s">
        <v>234</v>
      </c>
      <c r="F95" s="17"/>
      <c r="G95" s="33">
        <f>G98+G100+G97+G102+G103+G105</f>
        <v>4771.74</v>
      </c>
      <c r="H95" s="33">
        <f>H98+H100+H97+H102+H103+H105</f>
        <v>669.8999999999999</v>
      </c>
      <c r="I95" s="33">
        <f>I98+I100+I97+I102+I103+I105</f>
        <v>772.3</v>
      </c>
    </row>
    <row r="96" spans="1:9" s="5" customFormat="1" ht="24.75" customHeight="1">
      <c r="A96" s="3"/>
      <c r="B96" s="26" t="s">
        <v>284</v>
      </c>
      <c r="C96" s="16" t="s">
        <v>11</v>
      </c>
      <c r="D96" s="16" t="s">
        <v>16</v>
      </c>
      <c r="E96" s="135" t="s">
        <v>235</v>
      </c>
      <c r="F96" s="17"/>
      <c r="G96" s="33">
        <f>G97+G98</f>
        <v>439.66999999999996</v>
      </c>
      <c r="H96" s="33">
        <f>H97+H98</f>
        <v>242.5</v>
      </c>
      <c r="I96" s="33">
        <f>I97+I98</f>
        <v>342.5</v>
      </c>
    </row>
    <row r="97" spans="1:9" s="5" customFormat="1" ht="24.75" customHeight="1">
      <c r="A97" s="18"/>
      <c r="B97" s="26" t="s">
        <v>284</v>
      </c>
      <c r="C97" s="16" t="s">
        <v>11</v>
      </c>
      <c r="D97" s="16" t="s">
        <v>16</v>
      </c>
      <c r="E97" s="135" t="s">
        <v>235</v>
      </c>
      <c r="F97" s="17" t="s">
        <v>25</v>
      </c>
      <c r="G97" s="34">
        <f>86.89-70+190.11-13.33</f>
        <v>193.67</v>
      </c>
      <c r="H97" s="25">
        <v>73.8</v>
      </c>
      <c r="I97" s="25">
        <v>173.8</v>
      </c>
    </row>
    <row r="98" spans="1:9" s="5" customFormat="1" ht="24.75" customHeight="1">
      <c r="A98" s="18"/>
      <c r="B98" s="26" t="s">
        <v>293</v>
      </c>
      <c r="C98" s="16" t="s">
        <v>11</v>
      </c>
      <c r="D98" s="16" t="s">
        <v>16</v>
      </c>
      <c r="E98" s="135" t="s">
        <v>235</v>
      </c>
      <c r="F98" s="17" t="s">
        <v>262</v>
      </c>
      <c r="G98" s="34">
        <f>195.7+50.3</f>
        <v>246</v>
      </c>
      <c r="H98" s="25">
        <v>168.7</v>
      </c>
      <c r="I98" s="25">
        <v>168.7</v>
      </c>
    </row>
    <row r="99" spans="1:9" s="5" customFormat="1" ht="24.75" customHeight="1">
      <c r="A99" s="18"/>
      <c r="B99" s="26" t="s">
        <v>284</v>
      </c>
      <c r="C99" s="16" t="s">
        <v>11</v>
      </c>
      <c r="D99" s="16" t="s">
        <v>16</v>
      </c>
      <c r="E99" s="135" t="s">
        <v>248</v>
      </c>
      <c r="F99" s="17"/>
      <c r="G99" s="34">
        <f>G100</f>
        <v>681.94</v>
      </c>
      <c r="H99" s="34">
        <f>H100</f>
        <v>427.4</v>
      </c>
      <c r="I99" s="34">
        <f>I100</f>
        <v>429.8</v>
      </c>
    </row>
    <row r="100" spans="1:9" s="5" customFormat="1" ht="24.75" customHeight="1">
      <c r="A100" s="27"/>
      <c r="B100" s="26" t="s">
        <v>284</v>
      </c>
      <c r="C100" s="16" t="s">
        <v>11</v>
      </c>
      <c r="D100" s="16" t="s">
        <v>16</v>
      </c>
      <c r="E100" s="135" t="s">
        <v>248</v>
      </c>
      <c r="F100" s="17" t="s">
        <v>25</v>
      </c>
      <c r="G100" s="34">
        <f>557.08+70+15.8-0.12+0.2+41.65-2.67</f>
        <v>681.94</v>
      </c>
      <c r="H100" s="25">
        <f>117.2+310.2</f>
        <v>427.4</v>
      </c>
      <c r="I100" s="25">
        <f>117.2+312.6</f>
        <v>429.8</v>
      </c>
    </row>
    <row r="101" spans="1:9" s="5" customFormat="1" ht="24.75" customHeight="1">
      <c r="A101" s="27"/>
      <c r="B101" s="56" t="s">
        <v>297</v>
      </c>
      <c r="C101" s="16" t="s">
        <v>11</v>
      </c>
      <c r="D101" s="16" t="s">
        <v>16</v>
      </c>
      <c r="E101" s="134" t="s">
        <v>236</v>
      </c>
      <c r="F101" s="17"/>
      <c r="G101" s="34">
        <f>G102</f>
        <v>634.13</v>
      </c>
      <c r="H101" s="34">
        <f>H102</f>
        <v>0</v>
      </c>
      <c r="I101" s="34">
        <f>I102</f>
        <v>0</v>
      </c>
    </row>
    <row r="102" spans="1:9" s="5" customFormat="1" ht="24.75" customHeight="1">
      <c r="A102" s="27"/>
      <c r="B102" s="26" t="s">
        <v>284</v>
      </c>
      <c r="C102" s="16" t="s">
        <v>11</v>
      </c>
      <c r="D102" s="16" t="s">
        <v>16</v>
      </c>
      <c r="E102" s="134" t="s">
        <v>236</v>
      </c>
      <c r="F102" s="17" t="s">
        <v>25</v>
      </c>
      <c r="G102" s="34">
        <v>634.13</v>
      </c>
      <c r="H102" s="25">
        <v>0</v>
      </c>
      <c r="I102" s="25">
        <v>0</v>
      </c>
    </row>
    <row r="103" spans="1:9" s="5" customFormat="1" ht="24.75" customHeight="1">
      <c r="A103" s="27"/>
      <c r="B103" s="26" t="s">
        <v>284</v>
      </c>
      <c r="C103" s="16" t="s">
        <v>11</v>
      </c>
      <c r="D103" s="16" t="s">
        <v>16</v>
      </c>
      <c r="E103" s="134" t="s">
        <v>237</v>
      </c>
      <c r="F103" s="17" t="s">
        <v>25</v>
      </c>
      <c r="G103" s="34">
        <v>316</v>
      </c>
      <c r="H103" s="25">
        <v>0</v>
      </c>
      <c r="I103" s="25">
        <v>0</v>
      </c>
    </row>
    <row r="104" spans="1:9" s="5" customFormat="1" ht="24.75" customHeight="1">
      <c r="A104" s="27"/>
      <c r="B104" s="57" t="s">
        <v>298</v>
      </c>
      <c r="C104" s="16" t="s">
        <v>11</v>
      </c>
      <c r="D104" s="16" t="s">
        <v>16</v>
      </c>
      <c r="E104" s="134" t="s">
        <v>238</v>
      </c>
      <c r="F104" s="59"/>
      <c r="G104" s="34">
        <f>G105</f>
        <v>2700</v>
      </c>
      <c r="H104" s="34">
        <f>H105</f>
        <v>0</v>
      </c>
      <c r="I104" s="34">
        <f>I105</f>
        <v>0</v>
      </c>
    </row>
    <row r="105" spans="1:9" s="5" customFormat="1" ht="24.75" customHeight="1">
      <c r="A105" s="27"/>
      <c r="B105" s="26" t="s">
        <v>284</v>
      </c>
      <c r="C105" s="16" t="s">
        <v>11</v>
      </c>
      <c r="D105" s="16" t="s">
        <v>16</v>
      </c>
      <c r="E105" s="134" t="s">
        <v>238</v>
      </c>
      <c r="F105" s="59" t="s">
        <v>25</v>
      </c>
      <c r="G105" s="34">
        <v>2700</v>
      </c>
      <c r="H105" s="25">
        <v>0</v>
      </c>
      <c r="I105" s="25">
        <v>0</v>
      </c>
    </row>
    <row r="106" spans="1:9" s="5" customFormat="1" ht="24.75" customHeight="1">
      <c r="A106" s="71" t="s">
        <v>95</v>
      </c>
      <c r="B106" s="64" t="s">
        <v>172</v>
      </c>
      <c r="C106" s="66" t="s">
        <v>146</v>
      </c>
      <c r="D106" s="66"/>
      <c r="E106" s="151"/>
      <c r="F106" s="154"/>
      <c r="G106" s="70">
        <f>G110</f>
        <v>15</v>
      </c>
      <c r="H106" s="70">
        <f>H110</f>
        <v>5</v>
      </c>
      <c r="I106" s="70">
        <f>I110</f>
        <v>5</v>
      </c>
    </row>
    <row r="107" spans="1:9" s="5" customFormat="1" ht="24.75" customHeight="1">
      <c r="A107" s="27"/>
      <c r="B107" s="26" t="s">
        <v>175</v>
      </c>
      <c r="C107" s="16" t="s">
        <v>146</v>
      </c>
      <c r="D107" s="16" t="s">
        <v>146</v>
      </c>
      <c r="E107" s="134"/>
      <c r="F107" s="17"/>
      <c r="G107" s="34">
        <f>G108</f>
        <v>15</v>
      </c>
      <c r="H107" s="34">
        <f aca="true" t="shared" si="8" ref="H107:I109">H108</f>
        <v>5</v>
      </c>
      <c r="I107" s="34">
        <f t="shared" si="8"/>
        <v>5</v>
      </c>
    </row>
    <row r="108" spans="1:9" s="5" customFormat="1" ht="24.75" customHeight="1">
      <c r="A108" s="3"/>
      <c r="B108" s="162" t="s">
        <v>200</v>
      </c>
      <c r="C108" s="136" t="s">
        <v>146</v>
      </c>
      <c r="D108" s="136" t="s">
        <v>146</v>
      </c>
      <c r="E108" s="135" t="s">
        <v>12</v>
      </c>
      <c r="F108" s="17"/>
      <c r="G108" s="33">
        <f>G109</f>
        <v>15</v>
      </c>
      <c r="H108" s="33">
        <f t="shared" si="8"/>
        <v>5</v>
      </c>
      <c r="I108" s="33">
        <f t="shared" si="8"/>
        <v>5</v>
      </c>
    </row>
    <row r="109" spans="1:9" s="5" customFormat="1" ht="27" customHeight="1">
      <c r="A109" s="3"/>
      <c r="B109" s="26" t="s">
        <v>299</v>
      </c>
      <c r="C109" s="136" t="s">
        <v>146</v>
      </c>
      <c r="D109" s="136" t="s">
        <v>146</v>
      </c>
      <c r="E109" s="135" t="s">
        <v>239</v>
      </c>
      <c r="F109" s="17"/>
      <c r="G109" s="51">
        <f>G110</f>
        <v>15</v>
      </c>
      <c r="H109" s="51">
        <f t="shared" si="8"/>
        <v>5</v>
      </c>
      <c r="I109" s="51">
        <f t="shared" si="8"/>
        <v>5</v>
      </c>
    </row>
    <row r="110" spans="1:9" s="5" customFormat="1" ht="26.25" customHeight="1">
      <c r="A110" s="27"/>
      <c r="B110" s="26" t="s">
        <v>284</v>
      </c>
      <c r="C110" s="16" t="s">
        <v>146</v>
      </c>
      <c r="D110" s="16" t="s">
        <v>146</v>
      </c>
      <c r="E110" s="135" t="s">
        <v>240</v>
      </c>
      <c r="F110" s="17" t="s">
        <v>25</v>
      </c>
      <c r="G110" s="34">
        <v>15</v>
      </c>
      <c r="H110" s="25">
        <v>5</v>
      </c>
      <c r="I110" s="25">
        <v>5</v>
      </c>
    </row>
    <row r="111" spans="1:9" s="5" customFormat="1" ht="22.5" customHeight="1">
      <c r="A111" s="68" t="s">
        <v>153</v>
      </c>
      <c r="B111" s="73" t="s">
        <v>176</v>
      </c>
      <c r="C111" s="74" t="s">
        <v>17</v>
      </c>
      <c r="D111" s="74"/>
      <c r="E111" s="152"/>
      <c r="F111" s="154"/>
      <c r="G111" s="70">
        <f>G112</f>
        <v>2469.54</v>
      </c>
      <c r="H111" s="70">
        <f>H115</f>
        <v>1500</v>
      </c>
      <c r="I111" s="70">
        <f>I115</f>
        <v>1500</v>
      </c>
    </row>
    <row r="112" spans="1:9" s="5" customFormat="1" ht="21.75" customHeight="1">
      <c r="A112" s="27"/>
      <c r="B112" s="26" t="s">
        <v>177</v>
      </c>
      <c r="C112" s="16" t="s">
        <v>9</v>
      </c>
      <c r="D112" s="16" t="s">
        <v>6</v>
      </c>
      <c r="E112" s="134"/>
      <c r="F112" s="17"/>
      <c r="G112" s="34">
        <f>G113</f>
        <v>2469.54</v>
      </c>
      <c r="H112" s="34">
        <f aca="true" t="shared" si="9" ref="H112:I114">H113</f>
        <v>1500</v>
      </c>
      <c r="I112" s="34">
        <f t="shared" si="9"/>
        <v>1500</v>
      </c>
    </row>
    <row r="113" spans="1:9" s="5" customFormat="1" ht="24.75" customHeight="1">
      <c r="A113" s="3"/>
      <c r="B113" s="162" t="s">
        <v>200</v>
      </c>
      <c r="C113" s="136" t="s">
        <v>9</v>
      </c>
      <c r="D113" s="136" t="s">
        <v>6</v>
      </c>
      <c r="E113" s="135" t="s">
        <v>12</v>
      </c>
      <c r="F113" s="17"/>
      <c r="G113" s="33">
        <f>G114</f>
        <v>2469.54</v>
      </c>
      <c r="H113" s="33">
        <f t="shared" si="9"/>
        <v>1500</v>
      </c>
      <c r="I113" s="33">
        <f t="shared" si="9"/>
        <v>1500</v>
      </c>
    </row>
    <row r="114" spans="1:9" s="5" customFormat="1" ht="31.5" customHeight="1">
      <c r="A114" s="3"/>
      <c r="B114" s="26" t="s">
        <v>300</v>
      </c>
      <c r="C114" s="136" t="s">
        <v>9</v>
      </c>
      <c r="D114" s="136" t="s">
        <v>6</v>
      </c>
      <c r="E114" s="135" t="s">
        <v>241</v>
      </c>
      <c r="F114" s="17"/>
      <c r="G114" s="51">
        <f>G115+G116+G117</f>
        <v>2469.54</v>
      </c>
      <c r="H114" s="51">
        <f t="shared" si="9"/>
        <v>1500</v>
      </c>
      <c r="I114" s="51">
        <f t="shared" si="9"/>
        <v>1500</v>
      </c>
    </row>
    <row r="115" spans="1:9" s="5" customFormat="1" ht="72" customHeight="1">
      <c r="A115" s="18"/>
      <c r="B115" s="26" t="s">
        <v>301</v>
      </c>
      <c r="C115" s="16" t="s">
        <v>9</v>
      </c>
      <c r="D115" s="16" t="s">
        <v>6</v>
      </c>
      <c r="E115" s="135" t="s">
        <v>242</v>
      </c>
      <c r="F115" s="17" t="s">
        <v>128</v>
      </c>
      <c r="G115" s="34">
        <f>2300.19+16</f>
        <v>2316.19</v>
      </c>
      <c r="H115" s="25">
        <v>1500</v>
      </c>
      <c r="I115" s="25">
        <v>1500</v>
      </c>
    </row>
    <row r="116" spans="1:9" s="5" customFormat="1" ht="72" customHeight="1">
      <c r="A116" s="18"/>
      <c r="B116" s="26" t="s">
        <v>301</v>
      </c>
      <c r="C116" s="16" t="s">
        <v>9</v>
      </c>
      <c r="D116" s="16" t="s">
        <v>6</v>
      </c>
      <c r="E116" s="135" t="s">
        <v>243</v>
      </c>
      <c r="F116" s="17" t="s">
        <v>128</v>
      </c>
      <c r="G116" s="34">
        <f>223.42-100.74</f>
        <v>122.67999999999999</v>
      </c>
      <c r="H116" s="25">
        <v>0</v>
      </c>
      <c r="I116" s="25">
        <v>0</v>
      </c>
    </row>
    <row r="117" spans="1:9" s="5" customFormat="1" ht="24" customHeight="1">
      <c r="A117" s="18"/>
      <c r="B117" s="26" t="s">
        <v>301</v>
      </c>
      <c r="C117" s="16" t="s">
        <v>9</v>
      </c>
      <c r="D117" s="16" t="s">
        <v>6</v>
      </c>
      <c r="E117" s="135" t="s">
        <v>244</v>
      </c>
      <c r="F117" s="17" t="s">
        <v>128</v>
      </c>
      <c r="G117" s="34">
        <v>30.67</v>
      </c>
      <c r="H117" s="25">
        <v>0</v>
      </c>
      <c r="I117" s="25">
        <v>0</v>
      </c>
    </row>
    <row r="118" spans="1:9" s="5" customFormat="1" ht="24.75" customHeight="1">
      <c r="A118" s="68" t="s">
        <v>154</v>
      </c>
      <c r="B118" s="64" t="s">
        <v>124</v>
      </c>
      <c r="C118" s="66" t="s">
        <v>14</v>
      </c>
      <c r="D118" s="66"/>
      <c r="E118" s="151"/>
      <c r="F118" s="154"/>
      <c r="G118" s="70">
        <f>G122</f>
        <v>4</v>
      </c>
      <c r="H118" s="70">
        <f>H122</f>
        <v>4</v>
      </c>
      <c r="I118" s="70">
        <f>I122</f>
        <v>4</v>
      </c>
    </row>
    <row r="119" spans="1:9" s="5" customFormat="1" ht="24.75" customHeight="1">
      <c r="A119" s="18"/>
      <c r="B119" s="26" t="s">
        <v>125</v>
      </c>
      <c r="C119" s="16" t="s">
        <v>14</v>
      </c>
      <c r="D119" s="16" t="s">
        <v>16</v>
      </c>
      <c r="E119" s="134"/>
      <c r="F119" s="17"/>
      <c r="G119" s="34">
        <f>G120</f>
        <v>4</v>
      </c>
      <c r="H119" s="34">
        <f aca="true" t="shared" si="10" ref="H119:I121">H120</f>
        <v>4</v>
      </c>
      <c r="I119" s="34">
        <f t="shared" si="10"/>
        <v>4</v>
      </c>
    </row>
    <row r="120" spans="1:9" s="5" customFormat="1" ht="24.75" customHeight="1">
      <c r="A120" s="3"/>
      <c r="B120" s="162" t="s">
        <v>200</v>
      </c>
      <c r="C120" s="136" t="s">
        <v>14</v>
      </c>
      <c r="D120" s="136" t="s">
        <v>16</v>
      </c>
      <c r="E120" s="135" t="s">
        <v>12</v>
      </c>
      <c r="F120" s="17"/>
      <c r="G120" s="33">
        <f>G121</f>
        <v>4</v>
      </c>
      <c r="H120" s="33">
        <f t="shared" si="10"/>
        <v>4</v>
      </c>
      <c r="I120" s="33">
        <f t="shared" si="10"/>
        <v>4</v>
      </c>
    </row>
    <row r="121" spans="1:9" s="5" customFormat="1" ht="24.75" customHeight="1">
      <c r="A121" s="3"/>
      <c r="B121" s="163" t="s">
        <v>255</v>
      </c>
      <c r="C121" s="136" t="s">
        <v>14</v>
      </c>
      <c r="D121" s="136" t="s">
        <v>16</v>
      </c>
      <c r="E121" s="135" t="s">
        <v>245</v>
      </c>
      <c r="F121" s="17"/>
      <c r="G121" s="33">
        <f>G122</f>
        <v>4</v>
      </c>
      <c r="H121" s="33">
        <f t="shared" si="10"/>
        <v>4</v>
      </c>
      <c r="I121" s="33">
        <f t="shared" si="10"/>
        <v>4</v>
      </c>
    </row>
    <row r="122" spans="1:9" s="5" customFormat="1" ht="24.75" customHeight="1">
      <c r="A122" s="18"/>
      <c r="B122" s="26" t="s">
        <v>302</v>
      </c>
      <c r="C122" s="16" t="s">
        <v>14</v>
      </c>
      <c r="D122" s="16" t="s">
        <v>16</v>
      </c>
      <c r="E122" s="135" t="s">
        <v>246</v>
      </c>
      <c r="F122" s="17" t="s">
        <v>126</v>
      </c>
      <c r="G122" s="34">
        <v>4</v>
      </c>
      <c r="H122" s="25">
        <v>4</v>
      </c>
      <c r="I122" s="25">
        <v>4</v>
      </c>
    </row>
    <row r="123" spans="1:9" s="5" customFormat="1" ht="24.75" customHeight="1">
      <c r="A123" s="71" t="s">
        <v>155</v>
      </c>
      <c r="B123" s="64" t="s">
        <v>178</v>
      </c>
      <c r="C123" s="66" t="s">
        <v>10</v>
      </c>
      <c r="D123" s="66"/>
      <c r="E123" s="151"/>
      <c r="F123" s="154"/>
      <c r="G123" s="70">
        <f>G127</f>
        <v>5</v>
      </c>
      <c r="H123" s="70">
        <f>H127</f>
        <v>5</v>
      </c>
      <c r="I123" s="70">
        <f>I127</f>
        <v>5</v>
      </c>
    </row>
    <row r="124" spans="1:9" ht="12.75">
      <c r="A124" s="18"/>
      <c r="B124" s="26" t="s">
        <v>89</v>
      </c>
      <c r="C124" s="16" t="s">
        <v>10</v>
      </c>
      <c r="D124" s="16" t="s">
        <v>12</v>
      </c>
      <c r="E124" s="134"/>
      <c r="F124" s="17"/>
      <c r="G124" s="34">
        <f>G125</f>
        <v>5</v>
      </c>
      <c r="H124" s="34">
        <f aca="true" t="shared" si="11" ref="H124:I126">H125</f>
        <v>5</v>
      </c>
      <c r="I124" s="34">
        <f t="shared" si="11"/>
        <v>5</v>
      </c>
    </row>
    <row r="125" spans="1:9" ht="12.75">
      <c r="A125" s="3"/>
      <c r="B125" s="162" t="s">
        <v>200</v>
      </c>
      <c r="C125" s="136" t="s">
        <v>10</v>
      </c>
      <c r="D125" s="136" t="s">
        <v>12</v>
      </c>
      <c r="E125" s="135" t="s">
        <v>12</v>
      </c>
      <c r="F125" s="17"/>
      <c r="G125" s="33">
        <f>G126</f>
        <v>5</v>
      </c>
      <c r="H125" s="33">
        <f t="shared" si="11"/>
        <v>5</v>
      </c>
      <c r="I125" s="33">
        <f t="shared" si="11"/>
        <v>5</v>
      </c>
    </row>
    <row r="126" spans="1:9" ht="24">
      <c r="A126" s="3"/>
      <c r="B126" s="163" t="s">
        <v>303</v>
      </c>
      <c r="C126" s="136" t="s">
        <v>10</v>
      </c>
      <c r="D126" s="136" t="s">
        <v>12</v>
      </c>
      <c r="E126" s="135" t="s">
        <v>223</v>
      </c>
      <c r="F126" s="17"/>
      <c r="G126" s="33">
        <f>G127</f>
        <v>5</v>
      </c>
      <c r="H126" s="33">
        <f t="shared" si="11"/>
        <v>5</v>
      </c>
      <c r="I126" s="33">
        <f t="shared" si="11"/>
        <v>5</v>
      </c>
    </row>
    <row r="127" spans="1:9" ht="12.75">
      <c r="A127" s="18"/>
      <c r="B127" s="26" t="s">
        <v>284</v>
      </c>
      <c r="C127" s="16" t="s">
        <v>10</v>
      </c>
      <c r="D127" s="16" t="s">
        <v>12</v>
      </c>
      <c r="E127" s="135" t="s">
        <v>247</v>
      </c>
      <c r="F127" s="17" t="s">
        <v>25</v>
      </c>
      <c r="G127" s="34">
        <v>5</v>
      </c>
      <c r="H127" s="34">
        <v>5</v>
      </c>
      <c r="I127" s="34">
        <v>5</v>
      </c>
    </row>
    <row r="128" spans="1:9" ht="12.75">
      <c r="A128" s="18"/>
      <c r="B128" s="77" t="s">
        <v>38</v>
      </c>
      <c r="C128" s="75"/>
      <c r="D128" s="75"/>
      <c r="E128" s="153"/>
      <c r="F128" s="155"/>
      <c r="G128" s="76">
        <f>G8+G60+G69+G80+G87+G106+G111+G118+G123</f>
        <v>15070.220000000001</v>
      </c>
      <c r="H128" s="76">
        <f>H8+H60+H69+H80+H87+H106+H111+H118+H123</f>
        <v>6928.9</v>
      </c>
      <c r="I128" s="76">
        <f>I8+I60+I69+I80+I87+I106+I111+I118+I123</f>
        <v>7045.400000000001</v>
      </c>
    </row>
    <row r="129" spans="1:9" ht="12.75">
      <c r="A129" s="5"/>
      <c r="C129" s="6"/>
      <c r="D129" s="6"/>
      <c r="E129" s="133"/>
      <c r="F129" s="6"/>
      <c r="G129" s="31"/>
      <c r="H129" s="5"/>
      <c r="I129" s="5"/>
    </row>
  </sheetData>
  <sheetProtection/>
  <mergeCells count="4">
    <mergeCell ref="A4:G4"/>
    <mergeCell ref="E1:I1"/>
    <mergeCell ref="E2:I2"/>
    <mergeCell ref="A3:I3"/>
  </mergeCells>
  <printOptions/>
  <pageMargins left="0.47" right="0.21" top="0.56" bottom="0.48" header="0.2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60" zoomScalePageLayoutView="0" workbookViewId="0" topLeftCell="A1">
      <selection activeCell="P13" sqref="P13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9:13" ht="12.75">
      <c r="I1" s="217" t="s">
        <v>319</v>
      </c>
      <c r="J1" s="220"/>
      <c r="K1" s="220"/>
      <c r="L1" s="220"/>
      <c r="M1" s="220"/>
    </row>
    <row r="2" spans="1:16" ht="81.75" customHeight="1">
      <c r="A2" s="20"/>
      <c r="B2" s="217"/>
      <c r="C2" s="217"/>
      <c r="D2" s="169"/>
      <c r="E2" s="169"/>
      <c r="F2" s="169"/>
      <c r="G2" s="169"/>
      <c r="H2" s="169"/>
      <c r="I2" s="206" t="s">
        <v>331</v>
      </c>
      <c r="J2" s="207"/>
      <c r="K2" s="207"/>
      <c r="L2" s="207"/>
      <c r="M2" s="207"/>
      <c r="P2" s="168"/>
    </row>
    <row r="3" spans="1:11" ht="21" customHeight="1">
      <c r="A3" s="218" t="s">
        <v>159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3" ht="14.25" customHeight="1">
      <c r="A4" s="218" t="s">
        <v>191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2.75" hidden="1">
      <c r="A5" s="20" t="s">
        <v>304</v>
      </c>
      <c r="B5" s="20"/>
      <c r="C5" s="126"/>
      <c r="D5" s="126"/>
      <c r="E5" s="126"/>
      <c r="F5" s="126"/>
      <c r="G5" s="126"/>
      <c r="H5" s="126"/>
      <c r="I5" s="126"/>
      <c r="J5" s="126"/>
      <c r="K5" s="10"/>
      <c r="M5" s="1" t="s">
        <v>170</v>
      </c>
    </row>
    <row r="6" spans="1:13" ht="47.25" customHeight="1">
      <c r="A6" s="50" t="s">
        <v>96</v>
      </c>
      <c r="B6" s="50" t="s">
        <v>97</v>
      </c>
      <c r="C6" s="215" t="s">
        <v>98</v>
      </c>
      <c r="D6" s="216"/>
      <c r="E6" s="216"/>
      <c r="F6" s="216"/>
      <c r="G6" s="216"/>
      <c r="H6" s="216"/>
      <c r="I6" s="216"/>
      <c r="J6" s="216"/>
      <c r="K6" s="124" t="s">
        <v>211</v>
      </c>
      <c r="L6" s="125" t="s">
        <v>193</v>
      </c>
      <c r="M6" s="125" t="s">
        <v>212</v>
      </c>
    </row>
    <row r="7" spans="1:13" ht="46.5" customHeight="1">
      <c r="A7" s="11"/>
      <c r="B7" s="46" t="s">
        <v>99</v>
      </c>
      <c r="C7" s="22" t="s">
        <v>49</v>
      </c>
      <c r="D7" s="22" t="s">
        <v>6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52</v>
      </c>
      <c r="J7" s="22" t="s">
        <v>49</v>
      </c>
      <c r="K7" s="38">
        <f>K8+K13+K18+K27</f>
        <v>-599.9999999999964</v>
      </c>
      <c r="L7" s="38">
        <f>L8+L13+L18+L27</f>
        <v>2.399999999999636</v>
      </c>
      <c r="M7" s="38">
        <f>M8+M13+M18+M27</f>
        <v>48.100000000000364</v>
      </c>
    </row>
    <row r="8" spans="1:13" ht="24.75" customHeight="1">
      <c r="A8" s="12" t="s">
        <v>53</v>
      </c>
      <c r="B8" s="47" t="s">
        <v>100</v>
      </c>
      <c r="C8" s="23" t="s">
        <v>22</v>
      </c>
      <c r="D8" s="23" t="s">
        <v>6</v>
      </c>
      <c r="E8" s="23" t="s">
        <v>12</v>
      </c>
      <c r="F8" s="23" t="s">
        <v>51</v>
      </c>
      <c r="G8" s="23" t="s">
        <v>51</v>
      </c>
      <c r="H8" s="23" t="s">
        <v>51</v>
      </c>
      <c r="I8" s="23" t="s">
        <v>52</v>
      </c>
      <c r="J8" s="23" t="s">
        <v>49</v>
      </c>
      <c r="K8" s="39">
        <f>K9-K11</f>
        <v>0</v>
      </c>
      <c r="L8" s="39">
        <f>L9-L11</f>
        <v>0</v>
      </c>
      <c r="M8" s="39">
        <f>M9-M11</f>
        <v>0</v>
      </c>
    </row>
    <row r="9" spans="1:13" ht="24.75" customHeight="1">
      <c r="A9" s="13" t="s">
        <v>57</v>
      </c>
      <c r="B9" s="48" t="s">
        <v>101</v>
      </c>
      <c r="C9" s="22" t="s">
        <v>22</v>
      </c>
      <c r="D9" s="22" t="s">
        <v>6</v>
      </c>
      <c r="E9" s="22" t="s">
        <v>12</v>
      </c>
      <c r="F9" s="22" t="s">
        <v>51</v>
      </c>
      <c r="G9" s="22" t="s">
        <v>51</v>
      </c>
      <c r="H9" s="22" t="s">
        <v>51</v>
      </c>
      <c r="I9" s="22" t="s">
        <v>52</v>
      </c>
      <c r="J9" s="22">
        <v>700</v>
      </c>
      <c r="K9" s="38">
        <f>K10</f>
        <v>0</v>
      </c>
      <c r="L9" s="38">
        <f>L10</f>
        <v>0</v>
      </c>
      <c r="M9" s="38">
        <f>M10</f>
        <v>0</v>
      </c>
    </row>
    <row r="10" spans="1:13" ht="24.75" customHeight="1">
      <c r="A10" s="14" t="s">
        <v>77</v>
      </c>
      <c r="B10" s="49" t="s">
        <v>135</v>
      </c>
      <c r="C10" s="24" t="s">
        <v>22</v>
      </c>
      <c r="D10" s="24" t="s">
        <v>6</v>
      </c>
      <c r="E10" s="24" t="s">
        <v>12</v>
      </c>
      <c r="F10" s="24" t="s">
        <v>51</v>
      </c>
      <c r="G10" s="24" t="s">
        <v>51</v>
      </c>
      <c r="H10" s="24" t="s">
        <v>14</v>
      </c>
      <c r="I10" s="24" t="s">
        <v>52</v>
      </c>
      <c r="J10" s="24">
        <v>710</v>
      </c>
      <c r="K10" s="40">
        <v>0</v>
      </c>
      <c r="L10" s="40">
        <v>0</v>
      </c>
      <c r="M10" s="40">
        <v>0</v>
      </c>
    </row>
    <row r="11" spans="1:13" ht="30.75" customHeight="1">
      <c r="A11" s="4" t="s">
        <v>59</v>
      </c>
      <c r="B11" s="48" t="s">
        <v>102</v>
      </c>
      <c r="C11" s="22" t="s">
        <v>22</v>
      </c>
      <c r="D11" s="22" t="s">
        <v>6</v>
      </c>
      <c r="E11" s="22" t="s">
        <v>12</v>
      </c>
      <c r="F11" s="22" t="s">
        <v>51</v>
      </c>
      <c r="G11" s="22" t="s">
        <v>51</v>
      </c>
      <c r="H11" s="22" t="s">
        <v>51</v>
      </c>
      <c r="I11" s="22" t="s">
        <v>52</v>
      </c>
      <c r="J11" s="22" t="s">
        <v>80</v>
      </c>
      <c r="K11" s="41">
        <f>K12</f>
        <v>0</v>
      </c>
      <c r="L11" s="41">
        <f>L12</f>
        <v>0</v>
      </c>
      <c r="M11" s="41">
        <f>M12</f>
        <v>0</v>
      </c>
    </row>
    <row r="12" spans="1:13" ht="24.75" customHeight="1">
      <c r="A12" s="14" t="s">
        <v>77</v>
      </c>
      <c r="B12" s="49" t="s">
        <v>137</v>
      </c>
      <c r="C12" s="24" t="s">
        <v>22</v>
      </c>
      <c r="D12" s="24" t="s">
        <v>6</v>
      </c>
      <c r="E12" s="24" t="s">
        <v>12</v>
      </c>
      <c r="F12" s="24" t="s">
        <v>51</v>
      </c>
      <c r="G12" s="24" t="s">
        <v>51</v>
      </c>
      <c r="H12" s="24" t="s">
        <v>14</v>
      </c>
      <c r="I12" s="24" t="s">
        <v>52</v>
      </c>
      <c r="J12" s="24" t="s">
        <v>81</v>
      </c>
      <c r="K12" s="40">
        <v>0</v>
      </c>
      <c r="L12" s="40">
        <v>0</v>
      </c>
      <c r="M12" s="40">
        <v>0</v>
      </c>
    </row>
    <row r="13" spans="1:13" ht="24" customHeight="1">
      <c r="A13" s="12" t="s">
        <v>61</v>
      </c>
      <c r="B13" s="47" t="s">
        <v>103</v>
      </c>
      <c r="C13" s="23" t="s">
        <v>22</v>
      </c>
      <c r="D13" s="23" t="s">
        <v>6</v>
      </c>
      <c r="E13" s="23" t="s">
        <v>16</v>
      </c>
      <c r="F13" s="23" t="s">
        <v>51</v>
      </c>
      <c r="G13" s="23" t="s">
        <v>51</v>
      </c>
      <c r="H13" s="23" t="s">
        <v>51</v>
      </c>
      <c r="I13" s="23" t="s">
        <v>52</v>
      </c>
      <c r="J13" s="23" t="s">
        <v>49</v>
      </c>
      <c r="K13" s="39">
        <f>K14-K16</f>
        <v>0</v>
      </c>
      <c r="L13" s="39">
        <f>L14-L16</f>
        <v>0</v>
      </c>
      <c r="M13" s="39">
        <f>M14-M16</f>
        <v>0</v>
      </c>
    </row>
    <row r="14" spans="1:13" ht="33" customHeight="1">
      <c r="A14" s="13" t="s">
        <v>104</v>
      </c>
      <c r="B14" s="48" t="s">
        <v>76</v>
      </c>
      <c r="C14" s="22" t="s">
        <v>22</v>
      </c>
      <c r="D14" s="22" t="s">
        <v>6</v>
      </c>
      <c r="E14" s="22" t="s">
        <v>16</v>
      </c>
      <c r="F14" s="22" t="s">
        <v>51</v>
      </c>
      <c r="G14" s="22" t="s">
        <v>51</v>
      </c>
      <c r="H14" s="22" t="s">
        <v>51</v>
      </c>
      <c r="I14" s="22" t="s">
        <v>52</v>
      </c>
      <c r="J14" s="22" t="s">
        <v>78</v>
      </c>
      <c r="K14" s="41">
        <f>K15</f>
        <v>0</v>
      </c>
      <c r="L14" s="41">
        <f>L15</f>
        <v>0</v>
      </c>
      <c r="M14" s="41">
        <f>M15</f>
        <v>0</v>
      </c>
    </row>
    <row r="15" spans="1:13" ht="33" customHeight="1">
      <c r="A15" s="4" t="s">
        <v>77</v>
      </c>
      <c r="B15" s="49" t="s">
        <v>136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51</v>
      </c>
      <c r="H15" s="24" t="s">
        <v>14</v>
      </c>
      <c r="I15" s="24" t="s">
        <v>52</v>
      </c>
      <c r="J15" s="24" t="s">
        <v>79</v>
      </c>
      <c r="K15" s="40">
        <v>0</v>
      </c>
      <c r="L15" s="40">
        <v>0</v>
      </c>
      <c r="M15" s="40">
        <v>0</v>
      </c>
    </row>
    <row r="16" spans="1:13" ht="42.75" customHeight="1">
      <c r="A16" s="13" t="s">
        <v>105</v>
      </c>
      <c r="B16" s="48" t="s">
        <v>106</v>
      </c>
      <c r="C16" s="22" t="s">
        <v>22</v>
      </c>
      <c r="D16" s="22" t="s">
        <v>6</v>
      </c>
      <c r="E16" s="22" t="s">
        <v>16</v>
      </c>
      <c r="F16" s="22" t="s">
        <v>51</v>
      </c>
      <c r="G16" s="22" t="s">
        <v>51</v>
      </c>
      <c r="H16" s="22" t="s">
        <v>51</v>
      </c>
      <c r="I16" s="22" t="s">
        <v>52</v>
      </c>
      <c r="J16" s="22" t="s">
        <v>80</v>
      </c>
      <c r="K16" s="38">
        <f>K17</f>
        <v>0</v>
      </c>
      <c r="L16" s="38">
        <f>L17</f>
        <v>0</v>
      </c>
      <c r="M16" s="38">
        <f>M17</f>
        <v>0</v>
      </c>
    </row>
    <row r="17" spans="1:13" ht="36" customHeight="1">
      <c r="A17" s="4" t="s">
        <v>77</v>
      </c>
      <c r="B17" s="49" t="s">
        <v>171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51</v>
      </c>
      <c r="H17" s="24" t="s">
        <v>14</v>
      </c>
      <c r="I17" s="24" t="s">
        <v>52</v>
      </c>
      <c r="J17" s="24">
        <v>810</v>
      </c>
      <c r="K17" s="42">
        <v>0</v>
      </c>
      <c r="L17" s="42">
        <v>0</v>
      </c>
      <c r="M17" s="42">
        <v>0</v>
      </c>
    </row>
    <row r="18" spans="1:13" ht="24" customHeight="1">
      <c r="A18" s="12" t="s">
        <v>62</v>
      </c>
      <c r="B18" s="47" t="s">
        <v>84</v>
      </c>
      <c r="C18" s="23" t="s">
        <v>22</v>
      </c>
      <c r="D18" s="23" t="s">
        <v>6</v>
      </c>
      <c r="E18" s="23" t="s">
        <v>11</v>
      </c>
      <c r="F18" s="23" t="s">
        <v>51</v>
      </c>
      <c r="G18" s="23" t="s">
        <v>51</v>
      </c>
      <c r="H18" s="23" t="s">
        <v>51</v>
      </c>
      <c r="I18" s="23" t="s">
        <v>52</v>
      </c>
      <c r="J18" s="23" t="s">
        <v>49</v>
      </c>
      <c r="K18" s="43">
        <f>K22+K26</f>
        <v>-599.9999999999964</v>
      </c>
      <c r="L18" s="43">
        <f>L22+L26</f>
        <v>2.399999999999636</v>
      </c>
      <c r="M18" s="43">
        <f>M22+M26</f>
        <v>48.100000000000364</v>
      </c>
    </row>
    <row r="19" spans="1:13" ht="12.75" customHeight="1">
      <c r="A19" s="4" t="s">
        <v>64</v>
      </c>
      <c r="B19" s="48" t="s">
        <v>107</v>
      </c>
      <c r="C19" s="24" t="s">
        <v>22</v>
      </c>
      <c r="D19" s="22" t="s">
        <v>6</v>
      </c>
      <c r="E19" s="22" t="s">
        <v>11</v>
      </c>
      <c r="F19" s="22" t="s">
        <v>51</v>
      </c>
      <c r="G19" s="22" t="s">
        <v>51</v>
      </c>
      <c r="H19" s="22" t="s">
        <v>51</v>
      </c>
      <c r="I19" s="22" t="s">
        <v>52</v>
      </c>
      <c r="J19" s="22" t="s">
        <v>108</v>
      </c>
      <c r="K19" s="44">
        <f>K20</f>
        <v>-15670.219999999998</v>
      </c>
      <c r="L19" s="44">
        <f aca="true" t="shared" si="0" ref="L19:M21">L20</f>
        <v>-6926.5</v>
      </c>
      <c r="M19" s="44">
        <f t="shared" si="0"/>
        <v>-6997.3</v>
      </c>
    </row>
    <row r="20" spans="1:13" ht="12.75" customHeight="1">
      <c r="A20" s="15"/>
      <c r="B20" s="49" t="s">
        <v>109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51</v>
      </c>
      <c r="H20" s="24" t="s">
        <v>51</v>
      </c>
      <c r="I20" s="24" t="s">
        <v>52</v>
      </c>
      <c r="J20" s="24" t="s">
        <v>108</v>
      </c>
      <c r="K20" s="45">
        <f>K21</f>
        <v>-15670.219999999998</v>
      </c>
      <c r="L20" s="45">
        <f t="shared" si="0"/>
        <v>-6926.5</v>
      </c>
      <c r="M20" s="45">
        <f t="shared" si="0"/>
        <v>-6997.3</v>
      </c>
    </row>
    <row r="21" spans="1:13" ht="22.5" customHeight="1">
      <c r="A21" s="15"/>
      <c r="B21" s="49" t="s">
        <v>138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51</v>
      </c>
      <c r="I21" s="24" t="s">
        <v>52</v>
      </c>
      <c r="J21" s="24" t="s">
        <v>108</v>
      </c>
      <c r="K21" s="45">
        <f>K22</f>
        <v>-15670.219999999998</v>
      </c>
      <c r="L21" s="45">
        <f t="shared" si="0"/>
        <v>-6926.5</v>
      </c>
      <c r="M21" s="45">
        <f t="shared" si="0"/>
        <v>-6997.3</v>
      </c>
    </row>
    <row r="22" spans="1:13" ht="22.5" customHeight="1">
      <c r="A22" s="15"/>
      <c r="B22" s="49" t="s">
        <v>139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52</v>
      </c>
      <c r="J22" s="24" t="s">
        <v>82</v>
      </c>
      <c r="K22" s="45">
        <f>-(K31+K10+K15)</f>
        <v>-15670.219999999998</v>
      </c>
      <c r="L22" s="45">
        <f>-(L31+L10+L15)</f>
        <v>-6926.5</v>
      </c>
      <c r="M22" s="45">
        <f>-(M31+M10+M15)</f>
        <v>-6997.3</v>
      </c>
    </row>
    <row r="23" spans="1:13" ht="15.75" customHeight="1">
      <c r="A23" s="4" t="s">
        <v>65</v>
      </c>
      <c r="B23" s="48" t="s">
        <v>110</v>
      </c>
      <c r="C23" s="24" t="s">
        <v>22</v>
      </c>
      <c r="D23" s="22" t="s">
        <v>6</v>
      </c>
      <c r="E23" s="22" t="s">
        <v>11</v>
      </c>
      <c r="F23" s="22" t="s">
        <v>51</v>
      </c>
      <c r="G23" s="22" t="s">
        <v>51</v>
      </c>
      <c r="H23" s="22" t="s">
        <v>51</v>
      </c>
      <c r="I23" s="22" t="s">
        <v>52</v>
      </c>
      <c r="J23" s="22" t="s">
        <v>111</v>
      </c>
      <c r="K23" s="44">
        <f>K24</f>
        <v>15070.220000000001</v>
      </c>
      <c r="L23" s="44">
        <f aca="true" t="shared" si="1" ref="L23:M25">L24</f>
        <v>6928.9</v>
      </c>
      <c r="M23" s="44">
        <f t="shared" si="1"/>
        <v>7045.400000000001</v>
      </c>
    </row>
    <row r="24" spans="1:13" ht="12.75" customHeight="1">
      <c r="A24" s="15"/>
      <c r="B24" s="49" t="s">
        <v>112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51</v>
      </c>
      <c r="H24" s="24" t="s">
        <v>51</v>
      </c>
      <c r="I24" s="24" t="s">
        <v>52</v>
      </c>
      <c r="J24" s="24" t="s">
        <v>111</v>
      </c>
      <c r="K24" s="45">
        <f>K25</f>
        <v>15070.220000000001</v>
      </c>
      <c r="L24" s="45">
        <f t="shared" si="1"/>
        <v>6928.9</v>
      </c>
      <c r="M24" s="45">
        <f t="shared" si="1"/>
        <v>7045.400000000001</v>
      </c>
    </row>
    <row r="25" spans="1:13" ht="24.75" customHeight="1">
      <c r="A25" s="15"/>
      <c r="B25" s="49" t="s">
        <v>140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51</v>
      </c>
      <c r="I25" s="24" t="s">
        <v>52</v>
      </c>
      <c r="J25" s="24" t="s">
        <v>111</v>
      </c>
      <c r="K25" s="45">
        <f>K26</f>
        <v>15070.220000000001</v>
      </c>
      <c r="L25" s="45">
        <f t="shared" si="1"/>
        <v>6928.9</v>
      </c>
      <c r="M25" s="45">
        <f t="shared" si="1"/>
        <v>7045.400000000001</v>
      </c>
    </row>
    <row r="26" spans="1:13" ht="21" customHeight="1">
      <c r="A26" s="15"/>
      <c r="B26" s="49" t="s">
        <v>140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52</v>
      </c>
      <c r="J26" s="24" t="s">
        <v>83</v>
      </c>
      <c r="K26" s="45">
        <f>(K32+K12+K17-K29)</f>
        <v>15070.220000000001</v>
      </c>
      <c r="L26" s="45">
        <f>(L32+L12+L17-L29)</f>
        <v>6928.9</v>
      </c>
      <c r="M26" s="45">
        <f>(M32+M12+M17-M29)</f>
        <v>7045.400000000001</v>
      </c>
    </row>
    <row r="27" spans="1:13" ht="21" customHeight="1">
      <c r="A27" s="4" t="s">
        <v>67</v>
      </c>
      <c r="B27" s="48" t="s">
        <v>85</v>
      </c>
      <c r="C27" s="24" t="s">
        <v>22</v>
      </c>
      <c r="D27" s="22" t="s">
        <v>6</v>
      </c>
      <c r="E27" s="22" t="s">
        <v>63</v>
      </c>
      <c r="F27" s="22" t="s">
        <v>51</v>
      </c>
      <c r="G27" s="22" t="s">
        <v>51</v>
      </c>
      <c r="H27" s="22" t="s">
        <v>51</v>
      </c>
      <c r="I27" s="22" t="s">
        <v>52</v>
      </c>
      <c r="J27" s="22" t="s">
        <v>49</v>
      </c>
      <c r="K27" s="44">
        <f aca="true" t="shared" si="2" ref="K27:M28">K28</f>
        <v>0</v>
      </c>
      <c r="L27" s="44">
        <f t="shared" si="2"/>
        <v>0</v>
      </c>
      <c r="M27" s="44">
        <f t="shared" si="2"/>
        <v>0</v>
      </c>
    </row>
    <row r="28" spans="1:13" ht="24" customHeight="1">
      <c r="A28" s="4" t="s">
        <v>113</v>
      </c>
      <c r="B28" s="49" t="s">
        <v>118</v>
      </c>
      <c r="C28" s="22" t="s">
        <v>22</v>
      </c>
      <c r="D28" s="22" t="s">
        <v>6</v>
      </c>
      <c r="E28" s="22" t="s">
        <v>63</v>
      </c>
      <c r="F28" s="22" t="s">
        <v>51</v>
      </c>
      <c r="G28" s="22" t="s">
        <v>51</v>
      </c>
      <c r="H28" s="22" t="s">
        <v>51</v>
      </c>
      <c r="I28" s="22" t="s">
        <v>52</v>
      </c>
      <c r="J28" s="22" t="s">
        <v>49</v>
      </c>
      <c r="K28" s="44">
        <f t="shared" si="2"/>
        <v>0</v>
      </c>
      <c r="L28" s="44">
        <f t="shared" si="2"/>
        <v>0</v>
      </c>
      <c r="M28" s="44">
        <f t="shared" si="2"/>
        <v>0</v>
      </c>
    </row>
    <row r="29" spans="1:13" ht="78.75" customHeight="1">
      <c r="A29" s="15" t="s">
        <v>114</v>
      </c>
      <c r="B29" s="49" t="s">
        <v>141</v>
      </c>
      <c r="C29" s="24" t="s">
        <v>22</v>
      </c>
      <c r="D29" s="24" t="s">
        <v>6</v>
      </c>
      <c r="E29" s="24" t="s">
        <v>63</v>
      </c>
      <c r="F29" s="24" t="s">
        <v>7</v>
      </c>
      <c r="G29" s="24" t="s">
        <v>6</v>
      </c>
      <c r="H29" s="24" t="s">
        <v>14</v>
      </c>
      <c r="I29" s="24" t="s">
        <v>52</v>
      </c>
      <c r="J29" s="24" t="s">
        <v>81</v>
      </c>
      <c r="K29" s="45">
        <f>-K34</f>
        <v>0</v>
      </c>
      <c r="L29" s="45">
        <f>-L34</f>
        <v>0</v>
      </c>
      <c r="M29" s="45">
        <f>-M34</f>
        <v>0</v>
      </c>
    </row>
    <row r="30" spans="1:13" ht="7.5" customHeight="1" hidden="1">
      <c r="A30" s="20"/>
      <c r="B30" s="20"/>
      <c r="C30" s="126"/>
      <c r="D30" s="126"/>
      <c r="E30" s="126"/>
      <c r="F30" s="126"/>
      <c r="G30" s="126"/>
      <c r="H30" s="126"/>
      <c r="I30" s="126"/>
      <c r="J30" s="126"/>
      <c r="K30" s="127"/>
      <c r="L30" s="127"/>
      <c r="M30" s="127"/>
    </row>
    <row r="31" spans="1:13" ht="12.75">
      <c r="A31" s="20"/>
      <c r="B31" s="128"/>
      <c r="C31" s="126"/>
      <c r="D31" s="126"/>
      <c r="E31" s="126"/>
      <c r="F31" s="126"/>
      <c r="G31" s="126"/>
      <c r="H31" s="126"/>
      <c r="I31" s="129" t="s">
        <v>115</v>
      </c>
      <c r="J31" s="126"/>
      <c r="K31" s="130">
        <f>'пр.3 доходы'!K8</f>
        <v>15670.219999999998</v>
      </c>
      <c r="L31" s="130">
        <f>'пр.3 доходы'!L8</f>
        <v>6926.5</v>
      </c>
      <c r="M31" s="130">
        <f>'пр.3 доходы'!M8</f>
        <v>6997.3</v>
      </c>
    </row>
    <row r="32" spans="1:13" ht="12.75">
      <c r="A32" s="20"/>
      <c r="B32" s="128"/>
      <c r="C32" s="126"/>
      <c r="D32" s="126"/>
      <c r="E32" s="126"/>
      <c r="F32" s="126"/>
      <c r="G32" s="126"/>
      <c r="H32" s="126"/>
      <c r="I32" s="129" t="s">
        <v>116</v>
      </c>
      <c r="J32" s="126"/>
      <c r="K32" s="130">
        <f>'пр.4 Вед.стр'!H7</f>
        <v>15070.220000000001</v>
      </c>
      <c r="L32" s="130">
        <f>'пр.4 Вед.стр'!I7</f>
        <v>6928.9</v>
      </c>
      <c r="M32" s="130">
        <f>'пр.4 Вед.стр'!J7</f>
        <v>7045.400000000001</v>
      </c>
    </row>
    <row r="33" spans="1:13" ht="12.75">
      <c r="A33" s="20"/>
      <c r="B33" s="128"/>
      <c r="C33" s="126"/>
      <c r="D33" s="126"/>
      <c r="E33" s="126"/>
      <c r="F33" s="126"/>
      <c r="G33" s="126"/>
      <c r="H33" s="126"/>
      <c r="I33" s="129" t="s">
        <v>320</v>
      </c>
      <c r="J33" s="126"/>
      <c r="K33" s="130">
        <f>K31-K32</f>
        <v>599.9999999999964</v>
      </c>
      <c r="L33" s="130">
        <f>L31-L32</f>
        <v>-2.399999999999636</v>
      </c>
      <c r="M33" s="130">
        <f>M31-M32</f>
        <v>-48.100000000000364</v>
      </c>
    </row>
    <row r="34" spans="9:13" ht="12.75">
      <c r="I34" s="131" t="s">
        <v>117</v>
      </c>
      <c r="K34" s="132">
        <v>0</v>
      </c>
      <c r="L34" s="132">
        <v>0</v>
      </c>
      <c r="M34" s="132">
        <v>0</v>
      </c>
    </row>
  </sheetData>
  <sheetProtection/>
  <mergeCells count="6">
    <mergeCell ref="C6:J6"/>
    <mergeCell ref="B2:C2"/>
    <mergeCell ref="A3:K3"/>
    <mergeCell ref="A4:M4"/>
    <mergeCell ref="I1:M1"/>
    <mergeCell ref="I2:M2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2021-12-28T14:26:54Z</cp:lastPrinted>
  <dcterms:created xsi:type="dcterms:W3CDTF">2002-01-30T06:06:39Z</dcterms:created>
  <dcterms:modified xsi:type="dcterms:W3CDTF">2021-12-28T14:27:13Z</dcterms:modified>
  <cp:category/>
  <cp:version/>
  <cp:contentType/>
  <cp:contentStatus/>
</cp:coreProperties>
</file>