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95" windowWidth="9720" windowHeight="3810" tabRatio="595" activeTab="2"/>
  </bookViews>
  <sheets>
    <sheet name="пр.1 доходы" sheetId="1" r:id="rId1"/>
    <sheet name="пр.2 Вед.стр" sheetId="2" r:id="rId2"/>
    <sheet name="пр.3 распр.БА" sheetId="3" r:id="rId3"/>
    <sheet name="пр.4-5" sheetId="4" r:id="rId4"/>
    <sheet name="источники1" sheetId="5" r:id="rId5"/>
  </sheets>
  <definedNames/>
  <calcPr fullCalcOnLoad="1"/>
</workbook>
</file>

<file path=xl/sharedStrings.xml><?xml version="1.0" encoding="utf-8"?>
<sst xmlns="http://schemas.openxmlformats.org/spreadsheetml/2006/main" count="1592" uniqueCount="365">
  <si>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</si>
  <si>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</si>
  <si>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</si>
  <si>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</si>
  <si>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</si>
  <si>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</si>
  <si>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</si>
  <si>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</si>
  <si>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</si>
  <si>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</si>
  <si>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</si>
  <si>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</si>
  <si>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</si>
  <si>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</si>
  <si>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</si>
  <si>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</si>
  <si>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</si>
  <si>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</si>
  <si>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</si>
  <si>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</si>
  <si>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</si>
  <si>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</si>
  <si>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</si>
  <si>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</si>
  <si>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</si>
  <si>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</si>
  <si>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</si>
  <si>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</si>
  <si>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</si>
  <si>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</si>
  <si>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</si>
  <si>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</si>
  <si>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</si>
  <si>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</si>
  <si>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</si>
  <si>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</si>
  <si>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</si>
  <si>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</si>
  <si>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</si>
  <si>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</si>
  <si>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</si>
  <si>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</si>
  <si>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</si>
  <si>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</si>
  <si>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</si>
  <si>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</si>
  <si>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</si>
  <si>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</si>
  <si>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</si>
  <si>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</si>
  <si>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</si>
  <si>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</si>
  <si>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</si>
  <si>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</si>
  <si>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</si>
  <si>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</si>
  <si>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</si>
  <si>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</si>
  <si>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</si>
  <si>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</si>
  <si>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</si>
  <si>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</si>
  <si>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</si>
  <si>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</si>
  <si>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</si>
  <si>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</si>
  <si>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</si>
  <si>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</si>
  <si>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</si>
  <si>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</si>
  <si>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</si>
  <si>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</si>
  <si>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</si>
  <si>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</si>
  <si>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</si>
  <si>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</si>
  <si>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</si>
  <si>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</si>
  <si>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</si>
  <si>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</si>
  <si>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</si>
  <si>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</si>
  <si>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</si>
  <si>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</si>
  <si>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</si>
  <si>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</si>
  <si>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</si>
  <si>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</si>
  <si>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</si>
  <si>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</si>
  <si>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</si>
  <si>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</si>
  <si>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</si>
  <si>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</si>
  <si>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</si>
  <si>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</si>
  <si>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</si>
  <si>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</si>
  <si>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</si>
  <si>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</si>
  <si>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</si>
  <si>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</si>
  <si>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</si>
  <si>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</si>
  <si>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</si>
  <si>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</si>
  <si>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</si>
  <si>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</si>
  <si>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</si>
  <si>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</si>
  <si>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</si>
  <si>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</si>
  <si>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</si>
  <si>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</si>
  <si>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</si>
  <si>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</si>
  <si>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</si>
  <si>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</si>
  <si>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</si>
  <si>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</si>
  <si>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</si>
  <si>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</si>
  <si>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</si>
  <si>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</si>
  <si>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</si>
  <si>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033</t>
  </si>
  <si>
    <t>Имущественные налоги в т.ч</t>
  </si>
  <si>
    <t>621</t>
  </si>
  <si>
    <t>043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</si>
  <si>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</si>
  <si>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</si>
  <si>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</si>
  <si>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</si>
  <si>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</si>
  <si>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</si>
  <si>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</si>
  <si>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</si>
  <si>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</si>
  <si>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</si>
  <si>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</si>
  <si>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</si>
  <si>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</si>
  <si>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</si>
  <si>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</si>
  <si>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</si>
  <si>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</si>
  <si>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</si>
  <si>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</si>
  <si>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</si>
  <si>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</si>
  <si>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</si>
  <si>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</si>
  <si>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</si>
  <si>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</si>
  <si>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</si>
  <si>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</si>
  <si>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</si>
  <si>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</si>
  <si>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</si>
  <si>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</si>
  <si>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</si>
  <si>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>4.1.2.</t>
  </si>
  <si>
    <t xml:space="preserve"> 4.2</t>
  </si>
  <si>
    <t>4.2.2.</t>
  </si>
  <si>
    <t>4.2.3.</t>
  </si>
  <si>
    <t>4.2.4.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</si>
  <si>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</si>
  <si>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</si>
  <si>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</si>
  <si>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</si>
  <si>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</si>
  <si>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</si>
  <si>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</si>
  <si>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</si>
  <si>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</si>
  <si>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</si>
  <si>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</si>
  <si>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</si>
  <si>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</si>
  <si>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</si>
  <si>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</si>
  <si>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</si>
  <si>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</si>
  <si>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</si>
  <si>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</si>
  <si>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</si>
  <si>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</si>
  <si>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</si>
  <si>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</si>
  <si>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</si>
  <si>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</si>
  <si>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</si>
  <si>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</si>
  <si>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</si>
  <si>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</si>
  <si>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</si>
  <si>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</si>
  <si>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</si>
  <si>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</si>
  <si>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>Арендная плата за пользование имуществом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</si>
  <si>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</si>
  <si>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</si>
  <si>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</si>
  <si>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Всего расходы 2022г 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</si>
  <si>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</si>
  <si>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</si>
  <si>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</si>
  <si>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</si>
  <si>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</si>
  <si>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</si>
  <si>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</si>
  <si>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</si>
  <si>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</si>
  <si>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</si>
  <si>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</si>
  <si>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</si>
  <si>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</si>
  <si>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</si>
  <si>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</si>
  <si>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</si>
  <si>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</si>
  <si>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</si>
  <si>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</si>
  <si>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</si>
  <si>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</si>
  <si>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</si>
  <si>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</si>
  <si>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Обеспечение деятельности муниципального автономного учреждения культуры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</si>
  <si>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</si>
  <si>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</si>
  <si>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</si>
  <si>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</si>
  <si>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2023г</t>
  </si>
  <si>
    <t xml:space="preserve">Всего расходы 2023г </t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</si>
  <si>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</si>
  <si>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</si>
  <si>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</si>
  <si>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</si>
  <si>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</si>
  <si>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</si>
  <si>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</si>
  <si>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</si>
  <si>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</si>
  <si>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</si>
  <si>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</si>
  <si>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</si>
  <si>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</si>
  <si>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02 0 01 24214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</si>
  <si>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</si>
  <si>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</si>
  <si>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</si>
  <si>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</si>
  <si>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</si>
  <si>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</si>
  <si>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</si>
  <si>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</si>
  <si>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</si>
  <si>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</si>
  <si>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</si>
  <si>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02 0 05 43140</t>
  </si>
  <si>
    <t>02 0 05 S3140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</si>
  <si>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</si>
  <si>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</si>
  <si>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</si>
  <si>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</si>
  <si>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</si>
  <si>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</si>
  <si>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</si>
  <si>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</si>
  <si>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</si>
  <si>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</si>
  <si>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</si>
  <si>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</si>
  <si>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</si>
  <si>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>№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</si>
  <si>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</si>
  <si>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</si>
  <si>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</si>
  <si>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</si>
  <si>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</si>
  <si>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</si>
  <si>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</si>
  <si>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</si>
  <si>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</si>
  <si>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</si>
  <si>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</si>
  <si>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</si>
  <si>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</si>
  <si>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</si>
  <si>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</si>
  <si>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</si>
  <si>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</si>
  <si>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</si>
  <si>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</si>
  <si>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</si>
  <si>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</si>
  <si>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</si>
  <si>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</si>
  <si>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</si>
  <si>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</si>
  <si>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</si>
  <si>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</si>
  <si>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</si>
  <si>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</si>
  <si>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</si>
  <si>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</si>
  <si>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</si>
  <si>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</si>
  <si>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</si>
  <si>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</si>
  <si>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</si>
  <si>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</si>
  <si>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</si>
  <si>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</si>
  <si>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</si>
  <si>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</si>
  <si>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</si>
  <si>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</si>
  <si>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</si>
  <si>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</si>
  <si>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</si>
  <si>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</si>
  <si>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на 2022 год и на плановый период 2023-2024 годы</t>
  </si>
  <si>
    <t xml:space="preserve"> Сумма на  2022г</t>
  </si>
  <si>
    <t xml:space="preserve"> Сумма на 2024г</t>
  </si>
  <si>
    <t xml:space="preserve">Всего расходы 2024г </t>
  </si>
  <si>
    <t xml:space="preserve"> Сумма на  2023г</t>
  </si>
  <si>
    <t xml:space="preserve"> Сумма на  2024г</t>
  </si>
  <si>
    <t xml:space="preserve"> Сумма на  20221г</t>
  </si>
  <si>
    <t xml:space="preserve"> Сумма на 20232г</t>
  </si>
  <si>
    <t xml:space="preserve"> Сумма на 20243г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</si>
  <si>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</si>
  <si>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</si>
  <si>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1.9.</t>
  </si>
  <si>
    <t>1.10.</t>
  </si>
  <si>
    <r>
      <t xml:space="preserve">01 0 </t>
    </r>
    <r>
      <rPr>
        <sz val="9"/>
        <color indexed="10"/>
        <rFont val="Times New Roman"/>
        <family val="1"/>
      </rPr>
      <t>22 5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</si>
  <si>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</si>
  <si>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</si>
  <si>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</si>
  <si>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)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</si>
  <si>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 (за счет средств местного бюджета )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</si>
  <si>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</si>
  <si>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</si>
  <si>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</si>
  <si>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</si>
  <si>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 xml:space="preserve">Приложение 4             </t>
  </si>
  <si>
    <t xml:space="preserve">Приложение  5 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</si>
  <si>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</si>
  <si>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</si>
  <si>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>Защита населения и территории от чрезвычайных ситуаций природного и техногенного характера, пожарная безопасность</t>
  </si>
  <si>
    <t>611</t>
  </si>
  <si>
    <t>Обеспечение деятельности муниципального бюджетного учреждения культуры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</si>
  <si>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Обеспечение проведения выборов и референдумов</t>
  </si>
  <si>
    <t>Проведение выборов</t>
  </si>
  <si>
    <t>Прочая закупка товаров, работ и услуг для обеспечения государственных (муниципальных) нужд</t>
  </si>
  <si>
    <t>предел</t>
  </si>
  <si>
    <t>не более налог,неналог-дотац*10%</t>
  </si>
  <si>
    <t xml:space="preserve">Приложение  5  </t>
  </si>
  <si>
    <t>дефицит(профицит)</t>
  </si>
  <si>
    <t>иные</t>
  </si>
  <si>
    <t>02 0 13 44530</t>
  </si>
  <si>
    <t>Проект "Народный бюджет" (за счет средств бюджета РК) (Прочие закупки товаров, работ и услуг для обеспечения государственных (муниципальных) нужд за счет средств бюджета РК)</t>
  </si>
  <si>
    <t>Проект "Народный бюджет"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</si>
  <si>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 xml:space="preserve"> к Решению Совета Кааламского сельского поселения № 111 от 19.04.2022г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t>
  </si>
  <si>
    <t>02 0 17 00107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</si>
</sst>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8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172" fontId="11" fillId="32" borderId="0" xfId="0" applyNumberFormat="1" applyFont="1" applyFill="1" applyAlignment="1">
      <alignment/>
    </xf>
    <xf numFmtId="2" fontId="11" fillId="0" borderId="10" xfId="0" applyNumberFormat="1" applyFont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1" fillId="32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1" fontId="73" fillId="32" borderId="0" xfId="0" applyNumberFormat="1" applyFont="1" applyFill="1" applyAlignment="1">
      <alignment/>
    </xf>
    <xf numFmtId="181" fontId="11" fillId="33" borderId="10" xfId="0" applyNumberFormat="1" applyFont="1" applyFill="1" applyBorder="1" applyAlignment="1">
      <alignment horizontal="right"/>
    </xf>
    <xf numFmtId="181" fontId="74" fillId="33" borderId="10" xfId="0" applyNumberFormat="1" applyFont="1" applyFill="1" applyBorder="1" applyAlignment="1">
      <alignment/>
    </xf>
    <xf numFmtId="181" fontId="73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1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1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9" fillId="0" borderId="0" xfId="0" applyNumberFormat="1" applyFont="1" applyBorder="1" applyAlignment="1">
      <alignment horizontal="right" wrapText="1"/>
    </xf>
    <xf numFmtId="179" fontId="1" fillId="0" borderId="0" xfId="56" applyNumberFormat="1" applyFont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/>
    </xf>
    <xf numFmtId="0" fontId="11" fillId="7" borderId="10" xfId="0" applyFont="1" applyFill="1" applyBorder="1" applyAlignment="1">
      <alignment wrapText="1"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172" fontId="13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13" fillId="33" borderId="10" xfId="0" applyNumberFormat="1" applyFont="1" applyFill="1" applyBorder="1" applyAlignment="1">
      <alignment horizontal="right"/>
    </xf>
    <xf numFmtId="0" fontId="13" fillId="32" borderId="0" xfId="0" applyFont="1" applyFill="1" applyAlignment="1">
      <alignment/>
    </xf>
    <xf numFmtId="0" fontId="10" fillId="0" borderId="0" xfId="0" applyFont="1" applyAlignment="1">
      <alignment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6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wrapText="1"/>
    </xf>
    <xf numFmtId="0" fontId="22" fillId="6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181" fontId="22" fillId="34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 horizontal="left"/>
    </xf>
    <xf numFmtId="181" fontId="75" fillId="34" borderId="10" xfId="0" applyNumberFormat="1" applyFont="1" applyFill="1" applyBorder="1" applyAlignment="1">
      <alignment/>
    </xf>
    <xf numFmtId="181" fontId="76" fillId="34" borderId="10" xfId="0" applyNumberFormat="1" applyFont="1" applyFill="1" applyBorder="1" applyAlignment="1">
      <alignment/>
    </xf>
    <xf numFmtId="49" fontId="22" fillId="34" borderId="10" xfId="0" applyNumberFormat="1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181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7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textRotation="90" wrapText="1"/>
      <protection/>
    </xf>
    <xf numFmtId="0" fontId="26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7" fillId="0" borderId="10" xfId="54" applyNumberFormat="1" applyFont="1" applyFill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center"/>
      <protection/>
    </xf>
    <xf numFmtId="4" fontId="21" fillId="0" borderId="10" xfId="56" applyNumberFormat="1" applyFont="1" applyBorder="1" applyAlignment="1">
      <alignment horizontal="right" vertical="center"/>
      <protection/>
    </xf>
    <xf numFmtId="1" fontId="5" fillId="35" borderId="10" xfId="56" applyNumberFormat="1" applyFont="1" applyFill="1" applyBorder="1" applyAlignment="1">
      <alignment horizontal="center"/>
      <protection/>
    </xf>
    <xf numFmtId="0" fontId="27" fillId="35" borderId="10" xfId="54" applyNumberFormat="1" applyFont="1" applyFill="1" applyBorder="1" applyAlignment="1">
      <alignment wrapText="1"/>
      <protection/>
    </xf>
    <xf numFmtId="49" fontId="28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6" fillId="36" borderId="10" xfId="56" applyFont="1" applyFill="1" applyBorder="1" applyAlignment="1">
      <alignment wrapText="1"/>
      <protection/>
    </xf>
    <xf numFmtId="49" fontId="16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6" fillId="0" borderId="10" xfId="57" applyFont="1" applyBorder="1" applyAlignment="1">
      <alignment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33" borderId="10" xfId="57" applyFont="1" applyFill="1" applyBorder="1" applyAlignment="1">
      <alignment wrapText="1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6" fillId="36" borderId="10" xfId="57" applyFont="1" applyFill="1" applyBorder="1" applyAlignment="1">
      <alignment wrapText="1"/>
      <protection/>
    </xf>
    <xf numFmtId="4" fontId="16" fillId="6" borderId="12" xfId="56" applyNumberFormat="1" applyFont="1" applyFill="1" applyBorder="1" applyAlignment="1">
      <alignment horizontal="center" vertical="center"/>
      <protection/>
    </xf>
    <xf numFmtId="4" fontId="78" fillId="33" borderId="12" xfId="56" applyNumberFormat="1" applyFont="1" applyFill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/>
      <protection/>
    </xf>
    <xf numFmtId="1" fontId="19" fillId="36" borderId="10" xfId="56" applyNumberFormat="1" applyFont="1" applyFill="1" applyBorder="1" applyAlignment="1">
      <alignment horizontal="center" vertical="center"/>
      <protection/>
    </xf>
    <xf numFmtId="0" fontId="16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7" fillId="33" borderId="10" xfId="54" applyNumberFormat="1" applyFont="1" applyFill="1" applyBorder="1" applyAlignment="1">
      <alignment vertical="center" wrapText="1"/>
      <protection/>
    </xf>
    <xf numFmtId="172" fontId="16" fillId="0" borderId="10" xfId="56" applyNumberFormat="1" applyFont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 vertical="center"/>
      <protection/>
    </xf>
    <xf numFmtId="1" fontId="17" fillId="36" borderId="10" xfId="55" applyNumberFormat="1" applyFont="1" applyFill="1" applyBorder="1" applyAlignment="1" applyProtection="1">
      <alignment vertical="center" wrapText="1"/>
      <protection locked="0"/>
    </xf>
    <xf numFmtId="172" fontId="16" fillId="36" borderId="10" xfId="56" applyNumberFormat="1" applyFont="1" applyFill="1" applyBorder="1" applyAlignment="1">
      <alignment horizontal="center" vertical="center"/>
      <protection/>
    </xf>
    <xf numFmtId="0" fontId="16" fillId="36" borderId="10" xfId="56" applyNumberFormat="1" applyFont="1" applyFill="1" applyBorder="1" applyAlignment="1">
      <alignment horizontal="center" vertical="center"/>
      <protection/>
    </xf>
    <xf numFmtId="1" fontId="79" fillId="6" borderId="10" xfId="56" applyNumberFormat="1" applyFont="1" applyFill="1" applyBorder="1" applyAlignment="1">
      <alignment horizontal="center"/>
      <protection/>
    </xf>
    <xf numFmtId="49" fontId="80" fillId="6" borderId="10" xfId="54" applyNumberFormat="1" applyFont="1" applyFill="1" applyBorder="1" applyAlignment="1">
      <alignment vertical="center" wrapText="1"/>
      <protection/>
    </xf>
    <xf numFmtId="49" fontId="80" fillId="6" borderId="10" xfId="56" applyNumberFormat="1" applyFont="1" applyFill="1" applyBorder="1" applyAlignment="1">
      <alignment horizontal="center"/>
      <protection/>
    </xf>
    <xf numFmtId="49" fontId="17" fillId="0" borderId="10" xfId="54" applyNumberFormat="1" applyFont="1" applyFill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/>
      <protection/>
    </xf>
    <xf numFmtId="1" fontId="5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7" fillId="34" borderId="10" xfId="54" applyNumberFormat="1" applyFont="1" applyFill="1" applyBorder="1" applyAlignment="1">
      <alignment vertical="center" wrapText="1"/>
      <protection/>
    </xf>
    <xf numFmtId="49" fontId="28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1" fillId="32" borderId="0" xfId="0" applyNumberFormat="1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" fontId="18" fillId="7" borderId="12" xfId="56" applyNumberFormat="1" applyFont="1" applyFill="1" applyBorder="1" applyAlignment="1">
      <alignment horizontal="right" vertical="center"/>
      <protection/>
    </xf>
    <xf numFmtId="4" fontId="10" fillId="6" borderId="10" xfId="0" applyNumberFormat="1" applyFont="1" applyFill="1" applyBorder="1" applyAlignment="1">
      <alignment horizontal="center" vertical="center"/>
    </xf>
    <xf numFmtId="4" fontId="16" fillId="6" borderId="10" xfId="56" applyNumberFormat="1" applyFont="1" applyFill="1" applyBorder="1" applyAlignment="1">
      <alignment horizontal="center" vertical="center"/>
      <protection/>
    </xf>
    <xf numFmtId="4" fontId="16" fillId="33" borderId="12" xfId="56" applyNumberFormat="1" applyFont="1" applyFill="1" applyBorder="1" applyAlignment="1">
      <alignment horizontal="center" vertical="center"/>
      <protection/>
    </xf>
    <xf numFmtId="4" fontId="6" fillId="6" borderId="12" xfId="56" applyNumberFormat="1" applyFont="1" applyFill="1" applyBorder="1" applyAlignment="1">
      <alignment horizontal="center" vertical="center"/>
      <protection/>
    </xf>
    <xf numFmtId="4" fontId="6" fillId="33" borderId="12" xfId="56" applyNumberFormat="1" applyFont="1" applyFill="1" applyBorder="1" applyAlignment="1">
      <alignment horizontal="center" vertical="center"/>
      <protection/>
    </xf>
    <xf numFmtId="4" fontId="28" fillId="6" borderId="12" xfId="56" applyNumberFormat="1" applyFont="1" applyFill="1" applyBorder="1" applyAlignment="1">
      <alignment horizontal="center" vertical="center"/>
      <protection/>
    </xf>
    <xf numFmtId="4" fontId="28" fillId="33" borderId="12" xfId="56" applyNumberFormat="1" applyFont="1" applyFill="1" applyBorder="1" applyAlignment="1">
      <alignment horizontal="center" vertical="center"/>
      <protection/>
    </xf>
    <xf numFmtId="4" fontId="80" fillId="6" borderId="12" xfId="56" applyNumberFormat="1" applyFont="1" applyFill="1" applyBorder="1" applyAlignment="1">
      <alignment horizontal="center"/>
      <protection/>
    </xf>
    <xf numFmtId="4" fontId="78" fillId="6" borderId="12" xfId="56" applyNumberFormat="1" applyFont="1" applyFill="1" applyBorder="1" applyAlignment="1">
      <alignment horizontal="center"/>
      <protection/>
    </xf>
    <xf numFmtId="4" fontId="16" fillId="33" borderId="12" xfId="56" applyNumberFormat="1" applyFont="1" applyFill="1" applyBorder="1" applyAlignment="1">
      <alignment horizontal="center"/>
      <protection/>
    </xf>
    <xf numFmtId="4" fontId="16" fillId="6" borderId="12" xfId="56" applyNumberFormat="1" applyFont="1" applyFill="1" applyBorder="1" applyAlignment="1">
      <alignment horizontal="center"/>
      <protection/>
    </xf>
    <xf numFmtId="4" fontId="28" fillId="6" borderId="12" xfId="56" applyNumberFormat="1" applyFont="1" applyFill="1" applyBorder="1" applyAlignment="1">
      <alignment horizontal="center"/>
      <protection/>
    </xf>
    <xf numFmtId="4" fontId="28" fillId="33" borderId="12" xfId="56" applyNumberFormat="1" applyFont="1" applyFill="1" applyBorder="1" applyAlignment="1">
      <alignment horizontal="center"/>
      <protection/>
    </xf>
    <xf numFmtId="49" fontId="11" fillId="37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1" fillId="32" borderId="11" xfId="0" applyFont="1" applyFill="1" applyBorder="1" applyAlignment="1">
      <alignment textRotation="90" wrapText="1"/>
    </xf>
    <xf numFmtId="49" fontId="11" fillId="32" borderId="11" xfId="0" applyNumberFormat="1" applyFont="1" applyFill="1" applyBorder="1" applyAlignment="1">
      <alignment horizontal="center" textRotation="90" wrapText="1"/>
    </xf>
    <xf numFmtId="0" fontId="11" fillId="32" borderId="11" xfId="0" applyFont="1" applyFill="1" applyBorder="1" applyAlignment="1">
      <alignment horizontal="right" textRotation="90" wrapText="1"/>
    </xf>
    <xf numFmtId="49" fontId="81" fillId="0" borderId="0" xfId="0" applyNumberFormat="1" applyFont="1" applyAlignment="1">
      <alignment wrapText="1"/>
    </xf>
    <xf numFmtId="9" fontId="11" fillId="0" borderId="0" xfId="0" applyNumberFormat="1" applyFont="1" applyAlignment="1">
      <alignment/>
    </xf>
    <xf numFmtId="183" fontId="11" fillId="33" borderId="1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181" fontId="74" fillId="7" borderId="10" xfId="0" applyNumberFormat="1" applyFont="1" applyFill="1" applyBorder="1" applyAlignment="1">
      <alignment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17" fillId="33" borderId="11" xfId="55" applyNumberFormat="1" applyFont="1" applyFill="1" applyBorder="1" applyAlignment="1" applyProtection="1">
      <alignment vertical="center" wrapText="1"/>
      <protection locked="0"/>
    </xf>
    <xf numFmtId="172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0" fontId="16" fillId="33" borderId="11" xfId="0" applyFont="1" applyFill="1" applyBorder="1" applyAlignment="1">
      <alignment wrapText="1"/>
    </xf>
    <xf numFmtId="0" fontId="4" fillId="0" borderId="0" xfId="56" applyFont="1" applyBorder="1" applyAlignment="1">
      <alignment horizontal="right" wrapText="1"/>
      <protection/>
    </xf>
    <xf numFmtId="49" fontId="1" fillId="0" borderId="0" xfId="0" applyNumberFormat="1" applyFont="1" applyBorder="1" applyAlignment="1">
      <alignment wrapText="1"/>
    </xf>
    <xf numFmtId="179" fontId="21" fillId="0" borderId="10" xfId="56" applyNumberFormat="1" applyFont="1" applyBorder="1" applyAlignment="1">
      <alignment horizontal="right" vertical="center"/>
      <protection/>
    </xf>
    <xf numFmtId="1" fontId="17" fillId="36" borderId="11" xfId="55" applyNumberFormat="1" applyFont="1" applyFill="1" applyBorder="1" applyAlignment="1" applyProtection="1">
      <alignment vertical="center" wrapText="1"/>
      <protection locked="0"/>
    </xf>
    <xf numFmtId="2" fontId="11" fillId="33" borderId="10" xfId="0" applyNumberFormat="1" applyFont="1" applyFill="1" applyBorder="1" applyAlignment="1">
      <alignment/>
    </xf>
    <xf numFmtId="0" fontId="12" fillId="0" borderId="15" xfId="0" applyFont="1" applyBorder="1" applyAlignment="1">
      <alignment wrapText="1"/>
    </xf>
    <xf numFmtId="0" fontId="11" fillId="38" borderId="10" xfId="0" applyFont="1" applyFill="1" applyBorder="1" applyAlignment="1">
      <alignment horizontal="justify" vertical="center"/>
    </xf>
    <xf numFmtId="0" fontId="11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 wrapText="1"/>
    </xf>
    <xf numFmtId="0" fontId="82" fillId="33" borderId="16" xfId="0" applyFont="1" applyFill="1" applyBorder="1" applyAlignment="1">
      <alignment wrapText="1"/>
    </xf>
    <xf numFmtId="0" fontId="31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wrapText="1"/>
    </xf>
    <xf numFmtId="4" fontId="13" fillId="33" borderId="1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9" fontId="83" fillId="33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0" fontId="4" fillId="0" borderId="0" xfId="56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NumberFormat="1" applyFont="1" applyAlignment="1">
      <alignment horizontal="right" wrapText="1"/>
    </xf>
    <xf numFmtId="0" fontId="2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I2" sqref="I2:M2"/>
    </sheetView>
  </sheetViews>
  <sheetFormatPr defaultColWidth="9.00390625" defaultRowHeight="12.75"/>
  <cols>
    <col min="1" max="1" width="4.625" style="1" customWidth="1"/>
    <col min="2" max="2" width="27.75390625" style="36" customWidth="1"/>
    <col min="3" max="3" width="4.875" style="36" customWidth="1"/>
    <col min="4" max="6" width="3.25390625" style="36" customWidth="1"/>
    <col min="7" max="7" width="4.25390625" style="36" customWidth="1"/>
    <col min="8" max="8" width="4.625" style="36" customWidth="1"/>
    <col min="9" max="9" width="5.75390625" style="36" customWidth="1"/>
    <col min="10" max="10" width="5.00390625" style="36" customWidth="1"/>
    <col min="11" max="11" width="7.25390625" style="1" customWidth="1"/>
    <col min="12" max="13" width="9.00390625" style="1" customWidth="1"/>
    <col min="14" max="14" width="7.25390625" style="1" customWidth="1"/>
    <col min="15" max="15" width="7.125" style="1" customWidth="1"/>
    <col min="16" max="16384" width="9.125" style="1" customWidth="1"/>
  </cols>
  <sheetData>
    <row r="1" spans="9:13" ht="12.75">
      <c r="I1" s="217" t="s">
        <v>342</v>
      </c>
      <c r="J1" s="218"/>
      <c r="K1" s="218"/>
      <c r="L1" s="218"/>
      <c r="M1" s="218"/>
    </row>
    <row r="2" spans="1:13" ht="69.75" customHeight="1">
      <c r="A2" s="20"/>
      <c r="C2" s="96"/>
      <c r="D2" s="97"/>
      <c r="E2" s="97"/>
      <c r="F2" s="97"/>
      <c r="G2" s="97"/>
      <c r="H2" s="97"/>
      <c r="I2" s="227" t="s">
        <v>363</v>
      </c>
      <c r="J2" s="228"/>
      <c r="K2" s="228"/>
      <c r="L2" s="228"/>
      <c r="M2" s="228"/>
    </row>
    <row r="3" spans="1:13" ht="20.25" customHeight="1">
      <c r="A3" s="219" t="s">
        <v>192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  <c r="L3" s="221"/>
      <c r="M3" s="221"/>
    </row>
    <row r="4" spans="1:13" ht="21" customHeight="1">
      <c r="A4" s="219" t="s">
        <v>322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1.25" customHeight="1">
      <c r="A5" s="98"/>
      <c r="B5" s="57"/>
      <c r="C5" s="99"/>
      <c r="D5" s="99"/>
      <c r="E5" s="99"/>
      <c r="F5" s="99"/>
      <c r="G5" s="99"/>
      <c r="H5" s="99"/>
      <c r="I5" s="99"/>
      <c r="J5" s="99"/>
      <c r="K5" s="99"/>
      <c r="L5" s="99"/>
      <c r="M5" s="99" t="s">
        <v>174</v>
      </c>
    </row>
    <row r="6" spans="1:13" ht="19.5" customHeight="1">
      <c r="A6" s="222"/>
      <c r="B6" s="224" t="s">
        <v>37</v>
      </c>
      <c r="C6" s="226" t="s">
        <v>38</v>
      </c>
      <c r="D6" s="226"/>
      <c r="E6" s="226"/>
      <c r="F6" s="226"/>
      <c r="G6" s="226"/>
      <c r="H6" s="226"/>
      <c r="I6" s="226"/>
      <c r="J6" s="226"/>
      <c r="K6" s="100"/>
      <c r="L6" s="28"/>
      <c r="M6" s="28"/>
    </row>
    <row r="7" spans="1:13" ht="51" customHeight="1">
      <c r="A7" s="223"/>
      <c r="B7" s="225"/>
      <c r="C7" s="102" t="s">
        <v>39</v>
      </c>
      <c r="D7" s="102" t="s">
        <v>40</v>
      </c>
      <c r="E7" s="102" t="s">
        <v>41</v>
      </c>
      <c r="F7" s="102" t="s">
        <v>42</v>
      </c>
      <c r="G7" s="102" t="s">
        <v>43</v>
      </c>
      <c r="H7" s="102" t="s">
        <v>44</v>
      </c>
      <c r="I7" s="102" t="s">
        <v>141</v>
      </c>
      <c r="J7" s="103" t="s">
        <v>142</v>
      </c>
      <c r="K7" s="104" t="s">
        <v>323</v>
      </c>
      <c r="L7" s="70" t="s">
        <v>232</v>
      </c>
      <c r="M7" s="70" t="s">
        <v>324</v>
      </c>
    </row>
    <row r="8" spans="1:13" ht="15" customHeight="1">
      <c r="A8" s="101"/>
      <c r="B8" s="105" t="s">
        <v>72</v>
      </c>
      <c r="C8" s="106"/>
      <c r="D8" s="106"/>
      <c r="E8" s="106"/>
      <c r="F8" s="106"/>
      <c r="G8" s="106"/>
      <c r="H8" s="106"/>
      <c r="I8" s="106"/>
      <c r="J8" s="106"/>
      <c r="K8" s="164">
        <f>K9+K40</f>
        <v>9825.27</v>
      </c>
      <c r="L8" s="107">
        <f>L9+L40</f>
        <v>9495.54</v>
      </c>
      <c r="M8" s="107">
        <f>M9+M40</f>
        <v>9614.189999999999</v>
      </c>
    </row>
    <row r="9" spans="1:13" ht="23.25" customHeight="1">
      <c r="A9" s="108" t="s">
        <v>45</v>
      </c>
      <c r="B9" s="109" t="s">
        <v>46</v>
      </c>
      <c r="C9" s="110" t="s">
        <v>47</v>
      </c>
      <c r="D9" s="110" t="s">
        <v>48</v>
      </c>
      <c r="E9" s="110" t="s">
        <v>49</v>
      </c>
      <c r="F9" s="110" t="s">
        <v>49</v>
      </c>
      <c r="G9" s="110" t="s">
        <v>47</v>
      </c>
      <c r="H9" s="110" t="s">
        <v>49</v>
      </c>
      <c r="I9" s="110" t="s">
        <v>50</v>
      </c>
      <c r="J9" s="110" t="s">
        <v>47</v>
      </c>
      <c r="K9" s="165">
        <f>K10+K21+K26+K28+K36+K37</f>
        <v>7203.860000000001</v>
      </c>
      <c r="L9" s="165">
        <f>L10+L21+L26+L28+L36+L37</f>
        <v>7174.32</v>
      </c>
      <c r="M9" s="165">
        <f>M10+M21+M26+M28+M36+M37</f>
        <v>7251.82</v>
      </c>
    </row>
    <row r="10" spans="1:13" ht="19.5" customHeight="1">
      <c r="A10" s="111" t="s">
        <v>51</v>
      </c>
      <c r="B10" s="112" t="s">
        <v>52</v>
      </c>
      <c r="C10" s="113" t="s">
        <v>53</v>
      </c>
      <c r="D10" s="113" t="s">
        <v>48</v>
      </c>
      <c r="E10" s="113" t="s">
        <v>6</v>
      </c>
      <c r="F10" s="113" t="s">
        <v>12</v>
      </c>
      <c r="G10" s="113" t="s">
        <v>47</v>
      </c>
      <c r="H10" s="113" t="s">
        <v>6</v>
      </c>
      <c r="I10" s="113" t="s">
        <v>50</v>
      </c>
      <c r="J10" s="113" t="s">
        <v>54</v>
      </c>
      <c r="K10" s="166">
        <f>SUM(K11:K20)</f>
        <v>1544</v>
      </c>
      <c r="L10" s="166">
        <f>SUM(L11:L20)</f>
        <v>1559</v>
      </c>
      <c r="M10" s="166">
        <f>SUM(M11:M20)</f>
        <v>1575</v>
      </c>
    </row>
    <row r="11" spans="1:13" ht="99" customHeight="1">
      <c r="A11" s="114" t="s">
        <v>55</v>
      </c>
      <c r="B11" s="115" t="s">
        <v>303</v>
      </c>
      <c r="C11" s="116" t="s">
        <v>53</v>
      </c>
      <c r="D11" s="116" t="s">
        <v>48</v>
      </c>
      <c r="E11" s="116" t="s">
        <v>6</v>
      </c>
      <c r="F11" s="116" t="s">
        <v>12</v>
      </c>
      <c r="G11" s="116" t="s">
        <v>305</v>
      </c>
      <c r="H11" s="116" t="s">
        <v>6</v>
      </c>
      <c r="I11" s="116" t="s">
        <v>50</v>
      </c>
      <c r="J11" s="116" t="s">
        <v>54</v>
      </c>
      <c r="K11" s="121">
        <v>1328</v>
      </c>
      <c r="L11" s="167">
        <v>1341</v>
      </c>
      <c r="M11" s="167">
        <v>1355</v>
      </c>
    </row>
    <row r="12" spans="1:13" ht="80.25" customHeight="1">
      <c r="A12" s="114" t="s">
        <v>57</v>
      </c>
      <c r="B12" s="117" t="s">
        <v>310</v>
      </c>
      <c r="C12" s="116" t="s">
        <v>53</v>
      </c>
      <c r="D12" s="116" t="s">
        <v>48</v>
      </c>
      <c r="E12" s="116" t="s">
        <v>6</v>
      </c>
      <c r="F12" s="116" t="s">
        <v>12</v>
      </c>
      <c r="G12" s="116" t="s">
        <v>305</v>
      </c>
      <c r="H12" s="116" t="s">
        <v>6</v>
      </c>
      <c r="I12" s="116" t="s">
        <v>50</v>
      </c>
      <c r="J12" s="116" t="s">
        <v>54</v>
      </c>
      <c r="K12" s="121">
        <v>0</v>
      </c>
      <c r="L12" s="167">
        <v>0</v>
      </c>
      <c r="M12" s="167">
        <v>0</v>
      </c>
    </row>
    <row r="13" spans="1:13" ht="99" customHeight="1">
      <c r="A13" s="114" t="s">
        <v>147</v>
      </c>
      <c r="B13" s="117" t="s">
        <v>306</v>
      </c>
      <c r="C13" s="116" t="s">
        <v>53</v>
      </c>
      <c r="D13" s="116" t="s">
        <v>48</v>
      </c>
      <c r="E13" s="116" t="s">
        <v>6</v>
      </c>
      <c r="F13" s="116" t="s">
        <v>12</v>
      </c>
      <c r="G13" s="116" t="s">
        <v>305</v>
      </c>
      <c r="H13" s="116" t="s">
        <v>6</v>
      </c>
      <c r="I13" s="116" t="s">
        <v>50</v>
      </c>
      <c r="J13" s="116" t="s">
        <v>54</v>
      </c>
      <c r="K13" s="121">
        <v>0</v>
      </c>
      <c r="L13" s="167">
        <v>0</v>
      </c>
      <c r="M13" s="167">
        <v>0</v>
      </c>
    </row>
    <row r="14" spans="1:13" ht="78" customHeight="1">
      <c r="A14" s="114" t="s">
        <v>148</v>
      </c>
      <c r="B14" s="117" t="s">
        <v>307</v>
      </c>
      <c r="C14" s="116" t="s">
        <v>53</v>
      </c>
      <c r="D14" s="116" t="s">
        <v>48</v>
      </c>
      <c r="E14" s="116" t="s">
        <v>6</v>
      </c>
      <c r="F14" s="116" t="s">
        <v>12</v>
      </c>
      <c r="G14" s="116" t="s">
        <v>205</v>
      </c>
      <c r="H14" s="116" t="s">
        <v>6</v>
      </c>
      <c r="I14" s="116" t="s">
        <v>50</v>
      </c>
      <c r="J14" s="116" t="s">
        <v>54</v>
      </c>
      <c r="K14" s="121">
        <v>0</v>
      </c>
      <c r="L14" s="167">
        <v>0</v>
      </c>
      <c r="M14" s="167">
        <v>0</v>
      </c>
    </row>
    <row r="15" spans="1:13" ht="129.75" customHeight="1">
      <c r="A15" s="114" t="s">
        <v>149</v>
      </c>
      <c r="B15" s="117" t="s">
        <v>304</v>
      </c>
      <c r="C15" s="116" t="s">
        <v>53</v>
      </c>
      <c r="D15" s="116" t="s">
        <v>48</v>
      </c>
      <c r="E15" s="116" t="s">
        <v>6</v>
      </c>
      <c r="F15" s="118" t="s">
        <v>12</v>
      </c>
      <c r="G15" s="118" t="s">
        <v>206</v>
      </c>
      <c r="H15" s="116" t="s">
        <v>6</v>
      </c>
      <c r="I15" s="116" t="s">
        <v>50</v>
      </c>
      <c r="J15" s="116" t="s">
        <v>54</v>
      </c>
      <c r="K15" s="121">
        <v>0</v>
      </c>
      <c r="L15" s="167">
        <v>0</v>
      </c>
      <c r="M15" s="167">
        <v>0</v>
      </c>
    </row>
    <row r="16" spans="1:13" ht="132" customHeight="1">
      <c r="A16" s="114" t="s">
        <v>150</v>
      </c>
      <c r="B16" s="117" t="s">
        <v>312</v>
      </c>
      <c r="C16" s="116" t="s">
        <v>53</v>
      </c>
      <c r="D16" s="116" t="s">
        <v>48</v>
      </c>
      <c r="E16" s="116" t="s">
        <v>6</v>
      </c>
      <c r="F16" s="118" t="s">
        <v>12</v>
      </c>
      <c r="G16" s="118" t="s">
        <v>206</v>
      </c>
      <c r="H16" s="116" t="s">
        <v>6</v>
      </c>
      <c r="I16" s="116" t="s">
        <v>50</v>
      </c>
      <c r="J16" s="116" t="s">
        <v>54</v>
      </c>
      <c r="K16" s="121">
        <v>0</v>
      </c>
      <c r="L16" s="167">
        <v>0</v>
      </c>
      <c r="M16" s="167">
        <v>0</v>
      </c>
    </row>
    <row r="17" spans="1:13" ht="79.5" customHeight="1">
      <c r="A17" s="119" t="s">
        <v>151</v>
      </c>
      <c r="B17" s="115" t="s">
        <v>308</v>
      </c>
      <c r="C17" s="116" t="s">
        <v>53</v>
      </c>
      <c r="D17" s="116" t="s">
        <v>48</v>
      </c>
      <c r="E17" s="116" t="s">
        <v>6</v>
      </c>
      <c r="F17" s="116" t="s">
        <v>12</v>
      </c>
      <c r="G17" s="116" t="s">
        <v>207</v>
      </c>
      <c r="H17" s="116" t="s">
        <v>6</v>
      </c>
      <c r="I17" s="116" t="s">
        <v>50</v>
      </c>
      <c r="J17" s="116" t="s">
        <v>54</v>
      </c>
      <c r="K17" s="121">
        <v>24</v>
      </c>
      <c r="L17" s="167">
        <v>24</v>
      </c>
      <c r="M17" s="167">
        <v>24</v>
      </c>
    </row>
    <row r="18" spans="1:13" ht="55.5" customHeight="1">
      <c r="A18" s="119" t="s">
        <v>152</v>
      </c>
      <c r="B18" s="115" t="s">
        <v>309</v>
      </c>
      <c r="C18" s="116" t="s">
        <v>53</v>
      </c>
      <c r="D18" s="116" t="s">
        <v>48</v>
      </c>
      <c r="E18" s="116" t="s">
        <v>6</v>
      </c>
      <c r="F18" s="116" t="s">
        <v>12</v>
      </c>
      <c r="G18" s="116" t="s">
        <v>58</v>
      </c>
      <c r="H18" s="116" t="s">
        <v>6</v>
      </c>
      <c r="I18" s="116" t="s">
        <v>50</v>
      </c>
      <c r="J18" s="116" t="s">
        <v>54</v>
      </c>
      <c r="K18" s="121">
        <v>0</v>
      </c>
      <c r="L18" s="167">
        <v>0</v>
      </c>
      <c r="M18" s="167">
        <v>0</v>
      </c>
    </row>
    <row r="19" spans="1:13" ht="79.5" customHeight="1">
      <c r="A19" s="119" t="s">
        <v>333</v>
      </c>
      <c r="B19" s="115" t="s">
        <v>311</v>
      </c>
      <c r="C19" s="116" t="s">
        <v>53</v>
      </c>
      <c r="D19" s="116" t="s">
        <v>48</v>
      </c>
      <c r="E19" s="116" t="s">
        <v>6</v>
      </c>
      <c r="F19" s="116" t="s">
        <v>12</v>
      </c>
      <c r="G19" s="116" t="s">
        <v>58</v>
      </c>
      <c r="H19" s="116" t="s">
        <v>6</v>
      </c>
      <c r="I19" s="116" t="s">
        <v>50</v>
      </c>
      <c r="J19" s="116" t="s">
        <v>54</v>
      </c>
      <c r="K19" s="121">
        <v>0</v>
      </c>
      <c r="L19" s="167">
        <v>0</v>
      </c>
      <c r="M19" s="167">
        <v>0</v>
      </c>
    </row>
    <row r="20" spans="1:13" ht="102" customHeight="1">
      <c r="A20" s="119" t="s">
        <v>334</v>
      </c>
      <c r="B20" s="115" t="s">
        <v>331</v>
      </c>
      <c r="C20" s="116" t="s">
        <v>53</v>
      </c>
      <c r="D20" s="116" t="s">
        <v>48</v>
      </c>
      <c r="E20" s="116" t="s">
        <v>6</v>
      </c>
      <c r="F20" s="116" t="s">
        <v>12</v>
      </c>
      <c r="G20" s="116" t="s">
        <v>332</v>
      </c>
      <c r="H20" s="116" t="s">
        <v>6</v>
      </c>
      <c r="I20" s="116" t="s">
        <v>50</v>
      </c>
      <c r="J20" s="116" t="s">
        <v>54</v>
      </c>
      <c r="K20" s="121">
        <v>192</v>
      </c>
      <c r="L20" s="167">
        <v>194</v>
      </c>
      <c r="M20" s="167">
        <v>196</v>
      </c>
    </row>
    <row r="21" spans="1:13" ht="33.75" customHeight="1">
      <c r="A21" s="111">
        <v>2</v>
      </c>
      <c r="B21" s="120" t="s">
        <v>88</v>
      </c>
      <c r="C21" s="113" t="s">
        <v>120</v>
      </c>
      <c r="D21" s="113" t="s">
        <v>48</v>
      </c>
      <c r="E21" s="113" t="s">
        <v>16</v>
      </c>
      <c r="F21" s="113" t="s">
        <v>12</v>
      </c>
      <c r="G21" s="113" t="s">
        <v>47</v>
      </c>
      <c r="H21" s="113" t="s">
        <v>6</v>
      </c>
      <c r="I21" s="113" t="s">
        <v>50</v>
      </c>
      <c r="J21" s="113" t="s">
        <v>54</v>
      </c>
      <c r="K21" s="121">
        <f>SUM(K22:K25)</f>
        <v>1210.6699999999998</v>
      </c>
      <c r="L21" s="122">
        <f>SUM(L22:L25)</f>
        <v>1164.32</v>
      </c>
      <c r="M21" s="122">
        <f>SUM(M22:M25)</f>
        <v>1179.82</v>
      </c>
    </row>
    <row r="22" spans="1:13" ht="66.75" customHeight="1">
      <c r="A22" s="119" t="s">
        <v>33</v>
      </c>
      <c r="B22" s="115" t="s">
        <v>89</v>
      </c>
      <c r="C22" s="116" t="s">
        <v>120</v>
      </c>
      <c r="D22" s="116" t="s">
        <v>48</v>
      </c>
      <c r="E22" s="116" t="s">
        <v>16</v>
      </c>
      <c r="F22" s="116" t="s">
        <v>12</v>
      </c>
      <c r="G22" s="116" t="s">
        <v>208</v>
      </c>
      <c r="H22" s="116" t="s">
        <v>6</v>
      </c>
      <c r="I22" s="116" t="s">
        <v>50</v>
      </c>
      <c r="J22" s="116" t="s">
        <v>54</v>
      </c>
      <c r="K22" s="121">
        <v>547.38</v>
      </c>
      <c r="L22" s="122">
        <v>520.91</v>
      </c>
      <c r="M22" s="122">
        <v>519.46</v>
      </c>
    </row>
    <row r="23" spans="1:13" ht="92.25" customHeight="1">
      <c r="A23" s="119" t="s">
        <v>117</v>
      </c>
      <c r="B23" s="115" t="s">
        <v>90</v>
      </c>
      <c r="C23" s="116" t="s">
        <v>120</v>
      </c>
      <c r="D23" s="116" t="s">
        <v>48</v>
      </c>
      <c r="E23" s="116" t="s">
        <v>16</v>
      </c>
      <c r="F23" s="116" t="s">
        <v>12</v>
      </c>
      <c r="G23" s="116" t="s">
        <v>209</v>
      </c>
      <c r="H23" s="116" t="s">
        <v>6</v>
      </c>
      <c r="I23" s="116" t="s">
        <v>50</v>
      </c>
      <c r="J23" s="116" t="s">
        <v>54</v>
      </c>
      <c r="K23" s="121">
        <v>3.03</v>
      </c>
      <c r="L23" s="122">
        <v>2.92</v>
      </c>
      <c r="M23" s="122">
        <v>3</v>
      </c>
    </row>
    <row r="24" spans="1:13" ht="78.75" customHeight="1">
      <c r="A24" s="119" t="s">
        <v>118</v>
      </c>
      <c r="B24" s="115" t="s">
        <v>91</v>
      </c>
      <c r="C24" s="116" t="s">
        <v>120</v>
      </c>
      <c r="D24" s="116" t="s">
        <v>48</v>
      </c>
      <c r="E24" s="116" t="s">
        <v>16</v>
      </c>
      <c r="F24" s="116" t="s">
        <v>12</v>
      </c>
      <c r="G24" s="116" t="s">
        <v>210</v>
      </c>
      <c r="H24" s="116" t="s">
        <v>6</v>
      </c>
      <c r="I24" s="116" t="s">
        <v>50</v>
      </c>
      <c r="J24" s="116" t="s">
        <v>54</v>
      </c>
      <c r="K24" s="121">
        <v>728.9</v>
      </c>
      <c r="L24" s="122">
        <v>705.04</v>
      </c>
      <c r="M24" s="122">
        <v>724.02</v>
      </c>
    </row>
    <row r="25" spans="1:13" ht="73.5" customHeight="1">
      <c r="A25" s="119" t="s">
        <v>119</v>
      </c>
      <c r="B25" s="115" t="s">
        <v>92</v>
      </c>
      <c r="C25" s="116" t="s">
        <v>120</v>
      </c>
      <c r="D25" s="116" t="s">
        <v>48</v>
      </c>
      <c r="E25" s="116" t="s">
        <v>16</v>
      </c>
      <c r="F25" s="116" t="s">
        <v>12</v>
      </c>
      <c r="G25" s="116" t="s">
        <v>211</v>
      </c>
      <c r="H25" s="116" t="s">
        <v>6</v>
      </c>
      <c r="I25" s="116" t="s">
        <v>50</v>
      </c>
      <c r="J25" s="116" t="s">
        <v>54</v>
      </c>
      <c r="K25" s="121">
        <v>-68.64</v>
      </c>
      <c r="L25" s="122">
        <v>-64.55</v>
      </c>
      <c r="M25" s="122">
        <v>-66.66</v>
      </c>
    </row>
    <row r="26" spans="1:13" ht="19.5" customHeight="1">
      <c r="A26" s="123">
        <v>3</v>
      </c>
      <c r="B26" s="120" t="s">
        <v>160</v>
      </c>
      <c r="C26" s="113" t="s">
        <v>53</v>
      </c>
      <c r="D26" s="113" t="s">
        <v>48</v>
      </c>
      <c r="E26" s="113" t="s">
        <v>11</v>
      </c>
      <c r="F26" s="113" t="s">
        <v>49</v>
      </c>
      <c r="G26" s="113" t="s">
        <v>47</v>
      </c>
      <c r="H26" s="113" t="s">
        <v>49</v>
      </c>
      <c r="I26" s="113" t="s">
        <v>50</v>
      </c>
      <c r="J26" s="113" t="s">
        <v>47</v>
      </c>
      <c r="K26" s="121">
        <f>K27</f>
        <v>65</v>
      </c>
      <c r="L26" s="167">
        <f>L27</f>
        <v>65</v>
      </c>
      <c r="M26" s="167">
        <f>M27</f>
        <v>66</v>
      </c>
    </row>
    <row r="27" spans="1:13" ht="61.5" customHeight="1">
      <c r="A27" s="119" t="s">
        <v>62</v>
      </c>
      <c r="B27" s="115" t="s">
        <v>313</v>
      </c>
      <c r="C27" s="116" t="s">
        <v>53</v>
      </c>
      <c r="D27" s="116" t="s">
        <v>48</v>
      </c>
      <c r="E27" s="116" t="s">
        <v>11</v>
      </c>
      <c r="F27" s="116" t="s">
        <v>16</v>
      </c>
      <c r="G27" s="116" t="s">
        <v>56</v>
      </c>
      <c r="H27" s="116" t="s">
        <v>6</v>
      </c>
      <c r="I27" s="116" t="s">
        <v>50</v>
      </c>
      <c r="J27" s="116" t="s">
        <v>54</v>
      </c>
      <c r="K27" s="121">
        <v>65</v>
      </c>
      <c r="L27" s="167">
        <v>65</v>
      </c>
      <c r="M27" s="167">
        <v>66</v>
      </c>
    </row>
    <row r="28" spans="1:13" ht="23.25" customHeight="1">
      <c r="A28" s="124">
        <v>4</v>
      </c>
      <c r="B28" s="125" t="s">
        <v>126</v>
      </c>
      <c r="C28" s="113" t="s">
        <v>53</v>
      </c>
      <c r="D28" s="113" t="s">
        <v>48</v>
      </c>
      <c r="E28" s="113" t="s">
        <v>61</v>
      </c>
      <c r="F28" s="113" t="s">
        <v>49</v>
      </c>
      <c r="G28" s="113" t="s">
        <v>47</v>
      </c>
      <c r="H28" s="113" t="s">
        <v>49</v>
      </c>
      <c r="I28" s="113" t="s">
        <v>50</v>
      </c>
      <c r="J28" s="113" t="s">
        <v>47</v>
      </c>
      <c r="K28" s="121">
        <f>SUM(K29:K31)</f>
        <v>4342</v>
      </c>
      <c r="L28" s="167">
        <f>SUM(L29:L31)</f>
        <v>4386</v>
      </c>
      <c r="M28" s="167">
        <f>SUM(M29:M31)</f>
        <v>4431</v>
      </c>
    </row>
    <row r="29" spans="1:13" ht="73.5" customHeight="1">
      <c r="A29" s="126" t="s">
        <v>112</v>
      </c>
      <c r="B29" s="127" t="s">
        <v>314</v>
      </c>
      <c r="C29" s="128" t="s">
        <v>53</v>
      </c>
      <c r="D29" s="128" t="s">
        <v>48</v>
      </c>
      <c r="E29" s="128" t="s">
        <v>61</v>
      </c>
      <c r="F29" s="128" t="s">
        <v>6</v>
      </c>
      <c r="G29" s="128" t="s">
        <v>58</v>
      </c>
      <c r="H29" s="128" t="s">
        <v>14</v>
      </c>
      <c r="I29" s="128" t="s">
        <v>50</v>
      </c>
      <c r="J29" s="128" t="s">
        <v>54</v>
      </c>
      <c r="K29" s="121">
        <v>1154</v>
      </c>
      <c r="L29" s="167">
        <v>1166</v>
      </c>
      <c r="M29" s="167">
        <v>1178</v>
      </c>
    </row>
    <row r="30" spans="1:13" ht="73.5" customHeight="1">
      <c r="A30" s="126" t="s">
        <v>161</v>
      </c>
      <c r="B30" s="127" t="s">
        <v>315</v>
      </c>
      <c r="C30" s="128" t="s">
        <v>53</v>
      </c>
      <c r="D30" s="128" t="s">
        <v>48</v>
      </c>
      <c r="E30" s="128" t="s">
        <v>61</v>
      </c>
      <c r="F30" s="128" t="s">
        <v>6</v>
      </c>
      <c r="G30" s="128" t="s">
        <v>58</v>
      </c>
      <c r="H30" s="128" t="s">
        <v>14</v>
      </c>
      <c r="I30" s="128" t="s">
        <v>50</v>
      </c>
      <c r="J30" s="128" t="s">
        <v>54</v>
      </c>
      <c r="K30" s="121">
        <v>0</v>
      </c>
      <c r="L30" s="167">
        <v>0</v>
      </c>
      <c r="M30" s="167">
        <v>0</v>
      </c>
    </row>
    <row r="31" spans="1:13" ht="23.25" customHeight="1">
      <c r="A31" s="129" t="s">
        <v>162</v>
      </c>
      <c r="B31" s="130" t="s">
        <v>64</v>
      </c>
      <c r="C31" s="118" t="s">
        <v>53</v>
      </c>
      <c r="D31" s="118" t="s">
        <v>48</v>
      </c>
      <c r="E31" s="118" t="s">
        <v>61</v>
      </c>
      <c r="F31" s="118" t="s">
        <v>61</v>
      </c>
      <c r="G31" s="118" t="s">
        <v>47</v>
      </c>
      <c r="H31" s="118" t="s">
        <v>49</v>
      </c>
      <c r="I31" s="118" t="s">
        <v>50</v>
      </c>
      <c r="J31" s="118" t="s">
        <v>47</v>
      </c>
      <c r="K31" s="168">
        <f>SUM(K32:K35)</f>
        <v>3188</v>
      </c>
      <c r="L31" s="169">
        <f>SUM(L32:L35)</f>
        <v>3220</v>
      </c>
      <c r="M31" s="169">
        <f>SUM(M32:M35)</f>
        <v>3253</v>
      </c>
    </row>
    <row r="32" spans="1:13" ht="62.25" customHeight="1">
      <c r="A32" s="126" t="s">
        <v>173</v>
      </c>
      <c r="B32" s="127" t="s">
        <v>316</v>
      </c>
      <c r="C32" s="128" t="s">
        <v>53</v>
      </c>
      <c r="D32" s="128" t="s">
        <v>48</v>
      </c>
      <c r="E32" s="128" t="s">
        <v>61</v>
      </c>
      <c r="F32" s="128" t="s">
        <v>61</v>
      </c>
      <c r="G32" s="128" t="s">
        <v>212</v>
      </c>
      <c r="H32" s="128" t="s">
        <v>14</v>
      </c>
      <c r="I32" s="128" t="s">
        <v>50</v>
      </c>
      <c r="J32" s="128" t="s">
        <v>54</v>
      </c>
      <c r="K32" s="121">
        <v>2566</v>
      </c>
      <c r="L32" s="167">
        <v>2592</v>
      </c>
      <c r="M32" s="167">
        <v>2618</v>
      </c>
    </row>
    <row r="33" spans="1:13" ht="60" customHeight="1">
      <c r="A33" s="126" t="s">
        <v>163</v>
      </c>
      <c r="B33" s="127" t="s">
        <v>317</v>
      </c>
      <c r="C33" s="128" t="s">
        <v>53</v>
      </c>
      <c r="D33" s="128" t="s">
        <v>48</v>
      </c>
      <c r="E33" s="128" t="s">
        <v>61</v>
      </c>
      <c r="F33" s="128" t="s">
        <v>61</v>
      </c>
      <c r="G33" s="128" t="s">
        <v>125</v>
      </c>
      <c r="H33" s="128" t="s">
        <v>14</v>
      </c>
      <c r="I33" s="128" t="s">
        <v>50</v>
      </c>
      <c r="J33" s="128" t="s">
        <v>54</v>
      </c>
      <c r="K33" s="121">
        <v>0</v>
      </c>
      <c r="L33" s="167">
        <v>0</v>
      </c>
      <c r="M33" s="167">
        <v>0</v>
      </c>
    </row>
    <row r="34" spans="1:13" ht="73.5" customHeight="1">
      <c r="A34" s="126" t="s">
        <v>164</v>
      </c>
      <c r="B34" s="127" t="s">
        <v>318</v>
      </c>
      <c r="C34" s="131" t="s">
        <v>53</v>
      </c>
      <c r="D34" s="131" t="s">
        <v>48</v>
      </c>
      <c r="E34" s="131" t="s">
        <v>61</v>
      </c>
      <c r="F34" s="131" t="s">
        <v>61</v>
      </c>
      <c r="G34" s="128" t="s">
        <v>213</v>
      </c>
      <c r="H34" s="131" t="s">
        <v>14</v>
      </c>
      <c r="I34" s="128" t="s">
        <v>50</v>
      </c>
      <c r="J34" s="131" t="s">
        <v>54</v>
      </c>
      <c r="K34" s="121">
        <v>622</v>
      </c>
      <c r="L34" s="167">
        <v>628</v>
      </c>
      <c r="M34" s="167">
        <v>635</v>
      </c>
    </row>
    <row r="35" spans="1:13" ht="60" customHeight="1">
      <c r="A35" s="126" t="s">
        <v>165</v>
      </c>
      <c r="B35" s="127" t="s">
        <v>319</v>
      </c>
      <c r="C35" s="131" t="s">
        <v>53</v>
      </c>
      <c r="D35" s="131" t="s">
        <v>48</v>
      </c>
      <c r="E35" s="131" t="s">
        <v>61</v>
      </c>
      <c r="F35" s="131" t="s">
        <v>61</v>
      </c>
      <c r="G35" s="128" t="s">
        <v>128</v>
      </c>
      <c r="H35" s="131" t="s">
        <v>14</v>
      </c>
      <c r="I35" s="128" t="s">
        <v>50</v>
      </c>
      <c r="J35" s="131" t="s">
        <v>54</v>
      </c>
      <c r="K35" s="121">
        <v>0</v>
      </c>
      <c r="L35" s="167">
        <v>0</v>
      </c>
      <c r="M35" s="167">
        <v>0</v>
      </c>
    </row>
    <row r="36" spans="1:13" ht="51" customHeight="1">
      <c r="A36" s="132">
        <v>5</v>
      </c>
      <c r="B36" s="133" t="s">
        <v>320</v>
      </c>
      <c r="C36" s="134" t="s">
        <v>22</v>
      </c>
      <c r="D36" s="134" t="s">
        <v>48</v>
      </c>
      <c r="E36" s="113" t="s">
        <v>10</v>
      </c>
      <c r="F36" s="113" t="s">
        <v>11</v>
      </c>
      <c r="G36" s="113" t="s">
        <v>321</v>
      </c>
      <c r="H36" s="135">
        <v>10</v>
      </c>
      <c r="I36" s="113" t="s">
        <v>50</v>
      </c>
      <c r="J36" s="113" t="s">
        <v>67</v>
      </c>
      <c r="K36" s="170">
        <v>35.1</v>
      </c>
      <c r="L36" s="171">
        <v>0</v>
      </c>
      <c r="M36" s="171">
        <v>0</v>
      </c>
    </row>
    <row r="37" spans="1:13" ht="76.5" customHeight="1">
      <c r="A37" s="132">
        <v>6</v>
      </c>
      <c r="B37" s="204" t="s">
        <v>131</v>
      </c>
      <c r="C37" s="134" t="s">
        <v>22</v>
      </c>
      <c r="D37" s="134" t="s">
        <v>48</v>
      </c>
      <c r="E37" s="113" t="s">
        <v>10</v>
      </c>
      <c r="F37" s="113" t="s">
        <v>13</v>
      </c>
      <c r="G37" s="113" t="s">
        <v>85</v>
      </c>
      <c r="H37" s="135">
        <v>10</v>
      </c>
      <c r="I37" s="113" t="s">
        <v>50</v>
      </c>
      <c r="J37" s="113" t="s">
        <v>67</v>
      </c>
      <c r="K37" s="170">
        <v>7.09</v>
      </c>
      <c r="L37" s="171">
        <v>0</v>
      </c>
      <c r="M37" s="171">
        <v>0</v>
      </c>
    </row>
    <row r="38" spans="1:13" ht="27" customHeight="1">
      <c r="A38" s="196">
        <v>7</v>
      </c>
      <c r="B38" s="197" t="s">
        <v>187</v>
      </c>
      <c r="C38" s="118" t="s">
        <v>22</v>
      </c>
      <c r="D38" s="198" t="s">
        <v>48</v>
      </c>
      <c r="E38" s="118" t="s">
        <v>133</v>
      </c>
      <c r="F38" s="118" t="s">
        <v>12</v>
      </c>
      <c r="G38" s="118" t="s">
        <v>188</v>
      </c>
      <c r="H38" s="199">
        <v>10</v>
      </c>
      <c r="I38" s="118" t="s">
        <v>50</v>
      </c>
      <c r="J38" s="118" t="s">
        <v>189</v>
      </c>
      <c r="K38" s="171">
        <v>0</v>
      </c>
      <c r="L38" s="171">
        <v>0</v>
      </c>
      <c r="M38" s="171">
        <v>0</v>
      </c>
    </row>
    <row r="39" spans="1:13" ht="25.5" customHeight="1">
      <c r="A39" s="196">
        <v>8</v>
      </c>
      <c r="B39" s="200" t="s">
        <v>177</v>
      </c>
      <c r="C39" s="198" t="s">
        <v>22</v>
      </c>
      <c r="D39" s="118" t="s">
        <v>48</v>
      </c>
      <c r="E39" s="118" t="s">
        <v>191</v>
      </c>
      <c r="F39" s="118" t="s">
        <v>6</v>
      </c>
      <c r="G39" s="118" t="s">
        <v>190</v>
      </c>
      <c r="H39" s="118" t="s">
        <v>14</v>
      </c>
      <c r="I39" s="118" t="s">
        <v>50</v>
      </c>
      <c r="J39" s="118" t="s">
        <v>172</v>
      </c>
      <c r="K39" s="171">
        <v>0</v>
      </c>
      <c r="L39" s="171">
        <v>0</v>
      </c>
      <c r="M39" s="171">
        <v>0</v>
      </c>
    </row>
    <row r="40" spans="1:13" ht="24" customHeight="1">
      <c r="A40" s="136" t="s">
        <v>68</v>
      </c>
      <c r="B40" s="137" t="s">
        <v>69</v>
      </c>
      <c r="C40" s="138" t="s">
        <v>22</v>
      </c>
      <c r="D40" s="138" t="s">
        <v>70</v>
      </c>
      <c r="E40" s="138" t="s">
        <v>49</v>
      </c>
      <c r="F40" s="138" t="s">
        <v>49</v>
      </c>
      <c r="G40" s="138" t="s">
        <v>47</v>
      </c>
      <c r="H40" s="138" t="s">
        <v>49</v>
      </c>
      <c r="I40" s="138" t="s">
        <v>50</v>
      </c>
      <c r="J40" s="138" t="s">
        <v>47</v>
      </c>
      <c r="K40" s="172">
        <f>SUM(K41:K48)</f>
        <v>2621.4100000000003</v>
      </c>
      <c r="L40" s="172">
        <f>SUM(L41:L48)</f>
        <v>2321.2200000000003</v>
      </c>
      <c r="M40" s="172">
        <f>SUM(M41:M48)</f>
        <v>2362.37</v>
      </c>
    </row>
    <row r="41" spans="1:13" ht="42.75" customHeight="1">
      <c r="A41" s="126" t="s">
        <v>51</v>
      </c>
      <c r="B41" s="139" t="s">
        <v>302</v>
      </c>
      <c r="C41" s="140" t="s">
        <v>22</v>
      </c>
      <c r="D41" s="140" t="s">
        <v>70</v>
      </c>
      <c r="E41" s="140" t="s">
        <v>12</v>
      </c>
      <c r="F41" s="140" t="s">
        <v>167</v>
      </c>
      <c r="G41" s="140" t="s">
        <v>66</v>
      </c>
      <c r="H41" s="140" t="s">
        <v>14</v>
      </c>
      <c r="I41" s="140" t="s">
        <v>50</v>
      </c>
      <c r="J41" s="140" t="s">
        <v>198</v>
      </c>
      <c r="K41" s="173">
        <v>1655.9</v>
      </c>
      <c r="L41" s="174">
        <v>1655.9</v>
      </c>
      <c r="M41" s="174">
        <v>1655.9</v>
      </c>
    </row>
    <row r="42" spans="1:13" ht="50.25" customHeight="1">
      <c r="A42" s="126" t="s">
        <v>59</v>
      </c>
      <c r="B42" s="139" t="s">
        <v>337</v>
      </c>
      <c r="C42" s="140" t="s">
        <v>22</v>
      </c>
      <c r="D42" s="140" t="s">
        <v>70</v>
      </c>
      <c r="E42" s="140" t="s">
        <v>12</v>
      </c>
      <c r="F42" s="140" t="s">
        <v>169</v>
      </c>
      <c r="G42" s="140" t="s">
        <v>170</v>
      </c>
      <c r="H42" s="140" t="s">
        <v>14</v>
      </c>
      <c r="I42" s="140" t="s">
        <v>50</v>
      </c>
      <c r="J42" s="140" t="s">
        <v>198</v>
      </c>
      <c r="K42" s="175">
        <v>363.6</v>
      </c>
      <c r="L42" s="174">
        <v>369.5</v>
      </c>
      <c r="M42" s="174">
        <v>378</v>
      </c>
    </row>
    <row r="43" spans="1:13" ht="31.5" customHeight="1">
      <c r="A43" s="114" t="s">
        <v>60</v>
      </c>
      <c r="B43" s="139" t="s">
        <v>130</v>
      </c>
      <c r="C43" s="106" t="s">
        <v>22</v>
      </c>
      <c r="D43" s="106" t="s">
        <v>70</v>
      </c>
      <c r="E43" s="106" t="s">
        <v>12</v>
      </c>
      <c r="F43" s="106" t="s">
        <v>168</v>
      </c>
      <c r="G43" s="106" t="s">
        <v>71</v>
      </c>
      <c r="H43" s="106" t="s">
        <v>14</v>
      </c>
      <c r="I43" s="106" t="s">
        <v>50</v>
      </c>
      <c r="J43" s="106" t="s">
        <v>198</v>
      </c>
      <c r="K43" s="176">
        <v>2</v>
      </c>
      <c r="L43" s="177">
        <v>2</v>
      </c>
      <c r="M43" s="177">
        <v>2</v>
      </c>
    </row>
    <row r="44" spans="1:13" ht="31.5">
      <c r="A44" s="126">
        <v>4</v>
      </c>
      <c r="B44" s="139" t="s">
        <v>336</v>
      </c>
      <c r="C44" s="140" t="s">
        <v>22</v>
      </c>
      <c r="D44" s="140" t="s">
        <v>70</v>
      </c>
      <c r="E44" s="140" t="s">
        <v>12</v>
      </c>
      <c r="F44" s="140" t="s">
        <v>157</v>
      </c>
      <c r="G44" s="140" t="s">
        <v>158</v>
      </c>
      <c r="H44" s="140" t="s">
        <v>14</v>
      </c>
      <c r="I44" s="140" t="s">
        <v>50</v>
      </c>
      <c r="J44" s="140" t="s">
        <v>198</v>
      </c>
      <c r="K44" s="173">
        <v>293.82</v>
      </c>
      <c r="L44" s="174">
        <v>293.82</v>
      </c>
      <c r="M44" s="174">
        <v>326.47</v>
      </c>
    </row>
    <row r="45" spans="1:13" ht="42">
      <c r="A45" s="126">
        <v>5</v>
      </c>
      <c r="B45" s="139" t="s">
        <v>271</v>
      </c>
      <c r="C45" s="140" t="s">
        <v>22</v>
      </c>
      <c r="D45" s="140" t="s">
        <v>70</v>
      </c>
      <c r="E45" s="140" t="s">
        <v>12</v>
      </c>
      <c r="F45" s="140" t="s">
        <v>157</v>
      </c>
      <c r="G45" s="140" t="s">
        <v>272</v>
      </c>
      <c r="H45" s="140" t="s">
        <v>14</v>
      </c>
      <c r="I45" s="140" t="s">
        <v>50</v>
      </c>
      <c r="J45" s="140" t="s">
        <v>198</v>
      </c>
      <c r="K45" s="175"/>
      <c r="L45" s="174"/>
      <c r="M45" s="174"/>
    </row>
    <row r="46" spans="1:13" ht="21">
      <c r="A46" s="126">
        <v>6</v>
      </c>
      <c r="B46" s="37" t="s">
        <v>166</v>
      </c>
      <c r="C46" s="140" t="s">
        <v>22</v>
      </c>
      <c r="D46" s="140" t="s">
        <v>70</v>
      </c>
      <c r="E46" s="140" t="s">
        <v>12</v>
      </c>
      <c r="F46" s="140" t="s">
        <v>156</v>
      </c>
      <c r="G46" s="140" t="s">
        <v>129</v>
      </c>
      <c r="H46" s="140" t="s">
        <v>14</v>
      </c>
      <c r="I46" s="140" t="s">
        <v>50</v>
      </c>
      <c r="J46" s="140" t="s">
        <v>198</v>
      </c>
      <c r="K46" s="175"/>
      <c r="L46" s="174"/>
      <c r="M46" s="174"/>
    </row>
    <row r="47" spans="1:15" ht="21">
      <c r="A47" s="126">
        <v>7</v>
      </c>
      <c r="B47" s="37" t="s">
        <v>178</v>
      </c>
      <c r="C47" s="140" t="s">
        <v>22</v>
      </c>
      <c r="D47" s="140" t="s">
        <v>70</v>
      </c>
      <c r="E47" s="140" t="s">
        <v>12</v>
      </c>
      <c r="F47" s="140" t="s">
        <v>273</v>
      </c>
      <c r="G47" s="140" t="s">
        <v>129</v>
      </c>
      <c r="H47" s="140" t="s">
        <v>14</v>
      </c>
      <c r="I47" s="140" t="s">
        <v>50</v>
      </c>
      <c r="J47" s="140" t="s">
        <v>198</v>
      </c>
      <c r="K47" s="175">
        <f>181.5+92.19+32.4</f>
        <v>306.09</v>
      </c>
      <c r="L47" s="174"/>
      <c r="M47" s="174"/>
      <c r="N47" s="5">
        <v>32.4</v>
      </c>
      <c r="O47" s="5" t="s">
        <v>359</v>
      </c>
    </row>
    <row r="48" spans="1:15" ht="21">
      <c r="A48" s="141">
        <v>8</v>
      </c>
      <c r="B48" s="38" t="s">
        <v>171</v>
      </c>
      <c r="C48" s="140" t="s">
        <v>22</v>
      </c>
      <c r="D48" s="140" t="s">
        <v>70</v>
      </c>
      <c r="E48" s="140" t="s">
        <v>145</v>
      </c>
      <c r="F48" s="140" t="s">
        <v>11</v>
      </c>
      <c r="G48" s="140" t="s">
        <v>58</v>
      </c>
      <c r="H48" s="140" t="s">
        <v>14</v>
      </c>
      <c r="I48" s="140" t="s">
        <v>50</v>
      </c>
      <c r="J48" s="140" t="s">
        <v>198</v>
      </c>
      <c r="K48" s="176"/>
      <c r="L48" s="177"/>
      <c r="M48" s="177"/>
      <c r="N48" s="5"/>
      <c r="O48" s="5"/>
    </row>
    <row r="49" spans="1:14" ht="12.75">
      <c r="A49" s="142"/>
      <c r="B49" s="143" t="s">
        <v>72</v>
      </c>
      <c r="C49" s="144"/>
      <c r="D49" s="144"/>
      <c r="E49" s="144"/>
      <c r="F49" s="144"/>
      <c r="G49" s="144"/>
      <c r="H49" s="144"/>
      <c r="I49" s="144"/>
      <c r="J49" s="144"/>
      <c r="K49" s="176">
        <f>K9+K40+K48</f>
        <v>9825.27</v>
      </c>
      <c r="L49" s="177">
        <f>L9+L40+L48</f>
        <v>9495.54</v>
      </c>
      <c r="M49" s="177">
        <f>M9+M40+M48</f>
        <v>9614.189999999999</v>
      </c>
      <c r="N49" s="1">
        <f>SUM(N11:O48)</f>
        <v>32.4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  <rowBreaks count="2" manualBreakCount="2">
    <brk id="16" max="12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9">
      <selection activeCell="F30" sqref="F30:F31"/>
    </sheetView>
  </sheetViews>
  <sheetFormatPr defaultColWidth="9.0039062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2.25390625" style="160" customWidth="1"/>
    <col min="7" max="7" width="4.375" style="6" customWidth="1"/>
    <col min="8" max="8" width="10.25390625" style="31" customWidth="1"/>
    <col min="9" max="9" width="9.625" style="5" customWidth="1"/>
    <col min="10" max="10" width="8.75390625" style="5" customWidth="1"/>
    <col min="11" max="11" width="5.25390625" style="5" customWidth="1"/>
    <col min="12" max="16384" width="9.125" style="5" customWidth="1"/>
  </cols>
  <sheetData>
    <row r="1" spans="6:10" ht="12.75">
      <c r="F1" s="233" t="s">
        <v>343</v>
      </c>
      <c r="G1" s="234"/>
      <c r="H1" s="234"/>
      <c r="I1" s="234"/>
      <c r="J1" s="234"/>
    </row>
    <row r="2" spans="2:10" ht="56.25" customHeight="1">
      <c r="B2" s="5"/>
      <c r="C2" s="185"/>
      <c r="D2" s="185"/>
      <c r="E2" s="185"/>
      <c r="F2" s="231" t="str">
        <f>'пр.1 доходы'!I2</f>
        <v> к Решению Совета Кааламского сельского поселения № 111 от 19.04.2022г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G2" s="232"/>
      <c r="H2" s="232"/>
      <c r="I2" s="232"/>
      <c r="J2" s="232"/>
    </row>
    <row r="3" spans="1:8" ht="14.25" customHeight="1">
      <c r="A3" s="229" t="s">
        <v>204</v>
      </c>
      <c r="B3" s="230"/>
      <c r="C3" s="230"/>
      <c r="D3" s="230"/>
      <c r="E3" s="230"/>
      <c r="F3" s="230"/>
      <c r="G3" s="230"/>
      <c r="H3" s="35"/>
    </row>
    <row r="4" spans="1:8" ht="14.25" customHeight="1">
      <c r="A4" s="229" t="str">
        <f>'пр.1 доходы'!A4:M4</f>
        <v>на 2022 год и на плановый период 2023-2024 годы</v>
      </c>
      <c r="B4" s="230"/>
      <c r="C4" s="230"/>
      <c r="D4" s="230"/>
      <c r="E4" s="230"/>
      <c r="F4" s="230"/>
      <c r="G4" s="230"/>
      <c r="H4" s="30"/>
    </row>
    <row r="5" ht="9.75" customHeight="1">
      <c r="J5" s="5" t="s">
        <v>174</v>
      </c>
    </row>
    <row r="6" spans="1:10" ht="45.75" customHeight="1">
      <c r="A6" s="8" t="s">
        <v>20</v>
      </c>
      <c r="B6" s="9" t="s">
        <v>15</v>
      </c>
      <c r="C6" s="9" t="s">
        <v>84</v>
      </c>
      <c r="D6" s="186" t="s">
        <v>2</v>
      </c>
      <c r="E6" s="186" t="s">
        <v>3</v>
      </c>
      <c r="F6" s="187" t="s">
        <v>4</v>
      </c>
      <c r="G6" s="188" t="s">
        <v>0</v>
      </c>
      <c r="H6" s="21" t="s">
        <v>203</v>
      </c>
      <c r="I6" s="21" t="s">
        <v>233</v>
      </c>
      <c r="J6" s="21" t="s">
        <v>325</v>
      </c>
    </row>
    <row r="7" spans="1:10" ht="19.5" customHeight="1">
      <c r="A7" s="93"/>
      <c r="B7" s="26" t="s">
        <v>21</v>
      </c>
      <c r="C7" s="54" t="s">
        <v>22</v>
      </c>
      <c r="D7" s="16"/>
      <c r="E7" s="16"/>
      <c r="F7" s="161"/>
      <c r="G7" s="17"/>
      <c r="H7" s="32">
        <f>H8+H46+H55+H61+H67+H81+H86+H93+H98</f>
        <v>10371.28</v>
      </c>
      <c r="I7" s="32">
        <f>I8+I46+I55+I61+I67+I81+I86+I93+I98</f>
        <v>9445.54</v>
      </c>
      <c r="J7" s="32">
        <f>J8+J46+J55+J61+J67+J81+J86+J93+J98</f>
        <v>9564.189999999999</v>
      </c>
    </row>
    <row r="8" spans="1:10" ht="24" customHeight="1">
      <c r="A8" s="77">
        <v>1</v>
      </c>
      <c r="B8" s="78" t="s">
        <v>5</v>
      </c>
      <c r="C8" s="79" t="s">
        <v>22</v>
      </c>
      <c r="D8" s="80" t="s">
        <v>6</v>
      </c>
      <c r="E8" s="80"/>
      <c r="F8" s="179"/>
      <c r="G8" s="183"/>
      <c r="H8" s="81">
        <f>H9+H14+H24+H32+H36+H29</f>
        <v>5221.1</v>
      </c>
      <c r="I8" s="81">
        <f>I9+I14+I24+I32+I36</f>
        <v>4394</v>
      </c>
      <c r="J8" s="81">
        <f>J9+J14+J24+J32+J36</f>
        <v>4394</v>
      </c>
    </row>
    <row r="9" spans="1:10" ht="44.25" customHeight="1">
      <c r="A9" s="3" t="s">
        <v>32</v>
      </c>
      <c r="B9" s="61" t="s">
        <v>183</v>
      </c>
      <c r="C9" s="54" t="s">
        <v>22</v>
      </c>
      <c r="D9" s="75" t="s">
        <v>6</v>
      </c>
      <c r="E9" s="75" t="s">
        <v>12</v>
      </c>
      <c r="F9" s="162"/>
      <c r="G9" s="17"/>
      <c r="H9" s="195">
        <f>H12+H13</f>
        <v>1648.9</v>
      </c>
      <c r="I9" s="195">
        <f>I12+I13</f>
        <v>1300</v>
      </c>
      <c r="J9" s="195">
        <f>J12+J13</f>
        <v>1300</v>
      </c>
    </row>
    <row r="10" spans="1:10" ht="24" customHeight="1">
      <c r="A10" s="2"/>
      <c r="B10" s="26" t="s">
        <v>215</v>
      </c>
      <c r="C10" s="55" t="s">
        <v>22</v>
      </c>
      <c r="D10" s="16" t="s">
        <v>6</v>
      </c>
      <c r="E10" s="16" t="s">
        <v>12</v>
      </c>
      <c r="F10" s="162" t="s">
        <v>12</v>
      </c>
      <c r="G10" s="17"/>
      <c r="H10" s="34">
        <f>H11</f>
        <v>1648.9</v>
      </c>
      <c r="I10" s="34">
        <f>I11</f>
        <v>1300</v>
      </c>
      <c r="J10" s="34">
        <f>J11</f>
        <v>1300</v>
      </c>
    </row>
    <row r="11" spans="1:11" ht="24" customHeight="1">
      <c r="A11" s="2"/>
      <c r="B11" s="189" t="s">
        <v>217</v>
      </c>
      <c r="C11" s="55" t="s">
        <v>22</v>
      </c>
      <c r="D11" s="16" t="s">
        <v>6</v>
      </c>
      <c r="E11" s="16" t="s">
        <v>12</v>
      </c>
      <c r="F11" s="162" t="s">
        <v>244</v>
      </c>
      <c r="G11" s="17"/>
      <c r="H11" s="34">
        <f>H12+H13</f>
        <v>1648.9</v>
      </c>
      <c r="I11" s="34">
        <f>I12+I13</f>
        <v>1300</v>
      </c>
      <c r="J11" s="34">
        <f>J12+J13</f>
        <v>1300</v>
      </c>
      <c r="K11" s="190"/>
    </row>
    <row r="12" spans="1:10" ht="41.25" customHeight="1">
      <c r="A12" s="2"/>
      <c r="B12" s="26" t="s">
        <v>295</v>
      </c>
      <c r="C12" s="55" t="s">
        <v>22</v>
      </c>
      <c r="D12" s="16" t="s">
        <v>6</v>
      </c>
      <c r="E12" s="16" t="s">
        <v>12</v>
      </c>
      <c r="F12" s="162" t="s">
        <v>245</v>
      </c>
      <c r="G12" s="17" t="s">
        <v>23</v>
      </c>
      <c r="H12" s="34">
        <f>999+276.3</f>
        <v>1275.3</v>
      </c>
      <c r="I12" s="53">
        <v>999</v>
      </c>
      <c r="J12" s="53">
        <v>999</v>
      </c>
    </row>
    <row r="13" spans="1:10" ht="54" customHeight="1">
      <c r="A13" s="2"/>
      <c r="B13" s="26" t="s">
        <v>296</v>
      </c>
      <c r="C13" s="55" t="s">
        <v>22</v>
      </c>
      <c r="D13" s="16" t="s">
        <v>6</v>
      </c>
      <c r="E13" s="16" t="s">
        <v>12</v>
      </c>
      <c r="F13" s="162" t="s">
        <v>245</v>
      </c>
      <c r="G13" s="17" t="s">
        <v>144</v>
      </c>
      <c r="H13" s="34">
        <f>301+72.6</f>
        <v>373.6</v>
      </c>
      <c r="I13" s="53">
        <v>301</v>
      </c>
      <c r="J13" s="53">
        <v>301</v>
      </c>
    </row>
    <row r="14" spans="1:10" ht="57.75" customHeight="1">
      <c r="A14" s="3" t="s">
        <v>57</v>
      </c>
      <c r="B14" s="61" t="s">
        <v>184</v>
      </c>
      <c r="C14" s="54" t="s">
        <v>22</v>
      </c>
      <c r="D14" s="75" t="s">
        <v>6</v>
      </c>
      <c r="E14" s="75" t="s">
        <v>7</v>
      </c>
      <c r="F14" s="162"/>
      <c r="G14" s="17"/>
      <c r="H14" s="195">
        <f>H18+H19+H20+H21+H22+H23</f>
        <v>2018</v>
      </c>
      <c r="I14" s="195">
        <f>I18+I19+I20+I21+I22+I23</f>
        <v>2116</v>
      </c>
      <c r="J14" s="195">
        <f>J18+J19+J20+J21+J22+J23</f>
        <v>2116</v>
      </c>
    </row>
    <row r="15" spans="1:10" ht="21.75" customHeight="1">
      <c r="A15" s="3"/>
      <c r="B15" s="191" t="s">
        <v>215</v>
      </c>
      <c r="C15" s="54" t="s">
        <v>22</v>
      </c>
      <c r="D15" s="163" t="s">
        <v>6</v>
      </c>
      <c r="E15" s="163" t="s">
        <v>7</v>
      </c>
      <c r="F15" s="162" t="s">
        <v>12</v>
      </c>
      <c r="G15" s="17"/>
      <c r="H15" s="33">
        <f>H18+H19+H20+H21+H22+H23</f>
        <v>2018</v>
      </c>
      <c r="I15" s="33">
        <f>I18+I19+I20+I21+I22+I23</f>
        <v>2116</v>
      </c>
      <c r="J15" s="33">
        <f>J18+J19+J20+J21+J22+J23</f>
        <v>2116</v>
      </c>
    </row>
    <row r="16" spans="1:10" ht="30" customHeight="1">
      <c r="A16" s="3"/>
      <c r="B16" s="189" t="s">
        <v>217</v>
      </c>
      <c r="C16" s="55" t="s">
        <v>22</v>
      </c>
      <c r="D16" s="16" t="s">
        <v>6</v>
      </c>
      <c r="E16" s="16" t="s">
        <v>7</v>
      </c>
      <c r="F16" s="162" t="s">
        <v>244</v>
      </c>
      <c r="G16" s="17"/>
      <c r="H16" s="33">
        <f>H18+H19+H20+H21+H22+H23</f>
        <v>2018</v>
      </c>
      <c r="I16" s="33">
        <f>I18+I19+I20+I21+I22+I23</f>
        <v>2116</v>
      </c>
      <c r="J16" s="33">
        <f>J18+J19+J20+J21+J22+J23</f>
        <v>2116</v>
      </c>
    </row>
    <row r="17" spans="1:10" ht="29.25" customHeight="1">
      <c r="A17" s="2"/>
      <c r="B17" s="26" t="s">
        <v>275</v>
      </c>
      <c r="C17" s="55" t="s">
        <v>22</v>
      </c>
      <c r="D17" s="16" t="s">
        <v>6</v>
      </c>
      <c r="E17" s="16" t="s">
        <v>7</v>
      </c>
      <c r="F17" s="162" t="s">
        <v>246</v>
      </c>
      <c r="G17" s="17"/>
      <c r="H17" s="34">
        <f>H18+H19+H20+H21+H22</f>
        <v>2016</v>
      </c>
      <c r="I17" s="34">
        <f>I18+I19+I20+I21+I22</f>
        <v>2114</v>
      </c>
      <c r="J17" s="34">
        <f>J18+J19+J20+J21+J22</f>
        <v>2114</v>
      </c>
    </row>
    <row r="18" spans="1:10" ht="48.75" customHeight="1">
      <c r="A18" s="2"/>
      <c r="B18" s="26" t="s">
        <v>276</v>
      </c>
      <c r="C18" s="54" t="s">
        <v>22</v>
      </c>
      <c r="D18" s="16" t="s">
        <v>6</v>
      </c>
      <c r="E18" s="16" t="s">
        <v>7</v>
      </c>
      <c r="F18" s="162" t="s">
        <v>246</v>
      </c>
      <c r="G18" s="17" t="s">
        <v>23</v>
      </c>
      <c r="H18" s="34">
        <f>1446-75</f>
        <v>1371</v>
      </c>
      <c r="I18" s="53">
        <v>1446</v>
      </c>
      <c r="J18" s="53">
        <v>1446</v>
      </c>
    </row>
    <row r="19" spans="1:10" ht="62.25" customHeight="1">
      <c r="A19" s="2"/>
      <c r="B19" s="26" t="s">
        <v>280</v>
      </c>
      <c r="C19" s="55" t="s">
        <v>22</v>
      </c>
      <c r="D19" s="16" t="s">
        <v>6</v>
      </c>
      <c r="E19" s="16" t="s">
        <v>7</v>
      </c>
      <c r="F19" s="162" t="s">
        <v>246</v>
      </c>
      <c r="G19" s="17" t="s">
        <v>24</v>
      </c>
      <c r="H19" s="34">
        <v>30</v>
      </c>
      <c r="I19" s="53">
        <v>30</v>
      </c>
      <c r="J19" s="53">
        <v>30</v>
      </c>
    </row>
    <row r="20" spans="1:10" ht="62.25" customHeight="1">
      <c r="A20" s="2"/>
      <c r="B20" s="26" t="s">
        <v>279</v>
      </c>
      <c r="C20" s="55" t="s">
        <v>22</v>
      </c>
      <c r="D20" s="16" t="s">
        <v>6</v>
      </c>
      <c r="E20" s="16" t="s">
        <v>7</v>
      </c>
      <c r="F20" s="162" t="s">
        <v>246</v>
      </c>
      <c r="G20" s="17" t="s">
        <v>144</v>
      </c>
      <c r="H20" s="34">
        <f>433-23</f>
        <v>410</v>
      </c>
      <c r="I20" s="53">
        <v>433</v>
      </c>
      <c r="J20" s="53">
        <v>433</v>
      </c>
    </row>
    <row r="21" spans="1:10" ht="50.25" customHeight="1">
      <c r="A21" s="2"/>
      <c r="B21" s="26" t="s">
        <v>277</v>
      </c>
      <c r="C21" s="55" t="s">
        <v>22</v>
      </c>
      <c r="D21" s="16" t="s">
        <v>6</v>
      </c>
      <c r="E21" s="16" t="s">
        <v>7</v>
      </c>
      <c r="F21" s="162" t="s">
        <v>246</v>
      </c>
      <c r="G21" s="17" t="s">
        <v>25</v>
      </c>
      <c r="H21" s="34">
        <v>200</v>
      </c>
      <c r="I21" s="53">
        <v>200</v>
      </c>
      <c r="J21" s="53">
        <v>200</v>
      </c>
    </row>
    <row r="22" spans="1:10" ht="37.5" customHeight="1">
      <c r="A22" s="2"/>
      <c r="B22" s="26" t="s">
        <v>278</v>
      </c>
      <c r="C22" s="55" t="s">
        <v>22</v>
      </c>
      <c r="D22" s="16" t="s">
        <v>6</v>
      </c>
      <c r="E22" s="16" t="s">
        <v>7</v>
      </c>
      <c r="F22" s="162" t="s">
        <v>246</v>
      </c>
      <c r="G22" s="17" t="s">
        <v>146</v>
      </c>
      <c r="H22" s="34">
        <v>5</v>
      </c>
      <c r="I22" s="34">
        <v>5</v>
      </c>
      <c r="J22" s="34">
        <v>5</v>
      </c>
    </row>
    <row r="23" spans="1:10" ht="75.75" customHeight="1">
      <c r="A23" s="2"/>
      <c r="B23" s="26" t="s">
        <v>214</v>
      </c>
      <c r="C23" s="54" t="s">
        <v>22</v>
      </c>
      <c r="D23" s="16" t="s">
        <v>6</v>
      </c>
      <c r="E23" s="16" t="s">
        <v>7</v>
      </c>
      <c r="F23" s="162" t="s">
        <v>247</v>
      </c>
      <c r="G23" s="17" t="s">
        <v>25</v>
      </c>
      <c r="H23" s="34">
        <v>2</v>
      </c>
      <c r="I23" s="25">
        <v>2</v>
      </c>
      <c r="J23" s="25">
        <v>2</v>
      </c>
    </row>
    <row r="24" spans="1:10" ht="44.25" customHeight="1">
      <c r="A24" s="3" t="s">
        <v>147</v>
      </c>
      <c r="B24" s="61" t="s">
        <v>185</v>
      </c>
      <c r="C24" s="55" t="s">
        <v>22</v>
      </c>
      <c r="D24" s="75" t="s">
        <v>6</v>
      </c>
      <c r="E24" s="75" t="s">
        <v>61</v>
      </c>
      <c r="F24" s="162"/>
      <c r="G24" s="17"/>
      <c r="H24" s="195">
        <f>H28</f>
        <v>197</v>
      </c>
      <c r="I24" s="195">
        <f>I28</f>
        <v>0</v>
      </c>
      <c r="J24" s="195">
        <f>J28</f>
        <v>0</v>
      </c>
    </row>
    <row r="25" spans="1:10" ht="24" customHeight="1">
      <c r="A25" s="3"/>
      <c r="B25" s="191" t="s">
        <v>215</v>
      </c>
      <c r="C25" s="54" t="s">
        <v>22</v>
      </c>
      <c r="D25" s="163" t="s">
        <v>6</v>
      </c>
      <c r="E25" s="163" t="s">
        <v>61</v>
      </c>
      <c r="F25" s="162" t="s">
        <v>12</v>
      </c>
      <c r="G25" s="17"/>
      <c r="H25" s="33">
        <f>H26</f>
        <v>197</v>
      </c>
      <c r="I25" s="33">
        <f aca="true" t="shared" si="0" ref="I25:J27">I26</f>
        <v>0</v>
      </c>
      <c r="J25" s="33">
        <f t="shared" si="0"/>
        <v>0</v>
      </c>
    </row>
    <row r="26" spans="1:10" ht="24" customHeight="1">
      <c r="A26" s="3"/>
      <c r="B26" s="189" t="s">
        <v>293</v>
      </c>
      <c r="C26" s="54" t="s">
        <v>22</v>
      </c>
      <c r="D26" s="163" t="s">
        <v>6</v>
      </c>
      <c r="E26" s="163" t="s">
        <v>61</v>
      </c>
      <c r="F26" s="162" t="s">
        <v>291</v>
      </c>
      <c r="G26" s="17"/>
      <c r="H26" s="33">
        <f>H27</f>
        <v>197</v>
      </c>
      <c r="I26" s="33">
        <f t="shared" si="0"/>
        <v>0</v>
      </c>
      <c r="J26" s="33">
        <f t="shared" si="0"/>
        <v>0</v>
      </c>
    </row>
    <row r="27" spans="1:10" ht="24" customHeight="1">
      <c r="A27" s="2"/>
      <c r="B27" s="26" t="s">
        <v>218</v>
      </c>
      <c r="C27" s="55" t="s">
        <v>22</v>
      </c>
      <c r="D27" s="16" t="s">
        <v>6</v>
      </c>
      <c r="E27" s="16" t="s">
        <v>61</v>
      </c>
      <c r="F27" s="162" t="s">
        <v>292</v>
      </c>
      <c r="G27" s="17"/>
      <c r="H27" s="34">
        <f>H28</f>
        <v>197</v>
      </c>
      <c r="I27" s="34">
        <f t="shared" si="0"/>
        <v>0</v>
      </c>
      <c r="J27" s="34">
        <f t="shared" si="0"/>
        <v>0</v>
      </c>
    </row>
    <row r="28" spans="1:10" ht="24" customHeight="1">
      <c r="A28" s="2"/>
      <c r="B28" s="26" t="s">
        <v>186</v>
      </c>
      <c r="C28" s="55" t="s">
        <v>22</v>
      </c>
      <c r="D28" s="16" t="s">
        <v>6</v>
      </c>
      <c r="E28" s="16" t="s">
        <v>61</v>
      </c>
      <c r="F28" s="162" t="s">
        <v>292</v>
      </c>
      <c r="G28" s="178" t="s">
        <v>121</v>
      </c>
      <c r="H28" s="34">
        <v>197</v>
      </c>
      <c r="I28" s="53">
        <v>0</v>
      </c>
      <c r="J28" s="53">
        <v>0</v>
      </c>
    </row>
    <row r="29" spans="1:10" ht="24" customHeight="1">
      <c r="A29" s="2" t="s">
        <v>148</v>
      </c>
      <c r="B29" s="208" t="s">
        <v>352</v>
      </c>
      <c r="C29" s="55" t="s">
        <v>22</v>
      </c>
      <c r="D29" s="209" t="s">
        <v>6</v>
      </c>
      <c r="E29" s="209" t="s">
        <v>145</v>
      </c>
      <c r="F29" s="210"/>
      <c r="G29" s="17"/>
      <c r="H29" s="34">
        <f>H30</f>
        <v>100</v>
      </c>
      <c r="I29" s="53"/>
      <c r="J29" s="53"/>
    </row>
    <row r="30" spans="1:10" ht="24" customHeight="1">
      <c r="A30" s="2"/>
      <c r="B30" s="211" t="s">
        <v>353</v>
      </c>
      <c r="C30" s="55" t="s">
        <v>22</v>
      </c>
      <c r="D30" s="163" t="s">
        <v>6</v>
      </c>
      <c r="E30" s="163" t="s">
        <v>145</v>
      </c>
      <c r="F30" s="162" t="s">
        <v>364</v>
      </c>
      <c r="G30" s="17"/>
      <c r="H30" s="34">
        <f>H31</f>
        <v>100</v>
      </c>
      <c r="I30" s="53"/>
      <c r="J30" s="53"/>
    </row>
    <row r="31" spans="1:10" ht="24" customHeight="1">
      <c r="A31" s="2"/>
      <c r="B31" s="211" t="s">
        <v>354</v>
      </c>
      <c r="C31" s="55" t="s">
        <v>22</v>
      </c>
      <c r="D31" s="16" t="s">
        <v>6</v>
      </c>
      <c r="E31" s="16" t="s">
        <v>145</v>
      </c>
      <c r="F31" s="162" t="s">
        <v>364</v>
      </c>
      <c r="G31" s="17" t="s">
        <v>25</v>
      </c>
      <c r="H31" s="34">
        <v>100</v>
      </c>
      <c r="I31" s="53"/>
      <c r="J31" s="53"/>
    </row>
    <row r="32" spans="1:10" ht="30.75" customHeight="1">
      <c r="A32" s="27" t="s">
        <v>149</v>
      </c>
      <c r="B32" s="61" t="s">
        <v>219</v>
      </c>
      <c r="C32" s="76" t="s">
        <v>22</v>
      </c>
      <c r="D32" s="75" t="s">
        <v>6</v>
      </c>
      <c r="E32" s="75" t="s">
        <v>10</v>
      </c>
      <c r="F32" s="162"/>
      <c r="G32" s="17"/>
      <c r="H32" s="195">
        <f>H35</f>
        <v>30</v>
      </c>
      <c r="I32" s="195">
        <f>I35</f>
        <v>30</v>
      </c>
      <c r="J32" s="195">
        <f>J35</f>
        <v>30</v>
      </c>
    </row>
    <row r="33" spans="1:10" ht="24" customHeight="1">
      <c r="A33" s="3"/>
      <c r="B33" s="191" t="s">
        <v>215</v>
      </c>
      <c r="C33" s="54" t="s">
        <v>22</v>
      </c>
      <c r="D33" s="163" t="s">
        <v>6</v>
      </c>
      <c r="E33" s="163" t="s">
        <v>10</v>
      </c>
      <c r="F33" s="162" t="s">
        <v>12</v>
      </c>
      <c r="G33" s="17"/>
      <c r="H33" s="33">
        <f aca="true" t="shared" si="1" ref="H33:J34">H34</f>
        <v>30</v>
      </c>
      <c r="I33" s="33">
        <f t="shared" si="1"/>
        <v>30</v>
      </c>
      <c r="J33" s="33">
        <f t="shared" si="1"/>
        <v>30</v>
      </c>
    </row>
    <row r="34" spans="1:10" ht="24" customHeight="1">
      <c r="A34" s="3"/>
      <c r="B34" s="189" t="s">
        <v>240</v>
      </c>
      <c r="C34" s="54" t="s">
        <v>22</v>
      </c>
      <c r="D34" s="163" t="s">
        <v>6</v>
      </c>
      <c r="E34" s="163" t="s">
        <v>10</v>
      </c>
      <c r="F34" s="162" t="s">
        <v>289</v>
      </c>
      <c r="G34" s="17"/>
      <c r="H34" s="33">
        <f t="shared" si="1"/>
        <v>30</v>
      </c>
      <c r="I34" s="33">
        <f t="shared" si="1"/>
        <v>30</v>
      </c>
      <c r="J34" s="33">
        <f t="shared" si="1"/>
        <v>30</v>
      </c>
    </row>
    <row r="35" spans="1:10" ht="24" customHeight="1">
      <c r="A35" s="27"/>
      <c r="B35" s="26" t="s">
        <v>220</v>
      </c>
      <c r="C35" s="55" t="s">
        <v>22</v>
      </c>
      <c r="D35" s="16" t="s">
        <v>6</v>
      </c>
      <c r="E35" s="16" t="s">
        <v>10</v>
      </c>
      <c r="F35" s="162" t="s">
        <v>290</v>
      </c>
      <c r="G35" s="17" t="s">
        <v>143</v>
      </c>
      <c r="H35" s="34">
        <v>30</v>
      </c>
      <c r="I35" s="25">
        <v>30</v>
      </c>
      <c r="J35" s="25">
        <v>30</v>
      </c>
    </row>
    <row r="36" spans="1:10" ht="24" customHeight="1">
      <c r="A36" s="27" t="s">
        <v>150</v>
      </c>
      <c r="B36" s="61" t="s">
        <v>132</v>
      </c>
      <c r="C36" s="55" t="s">
        <v>22</v>
      </c>
      <c r="D36" s="75" t="s">
        <v>6</v>
      </c>
      <c r="E36" s="75" t="s">
        <v>133</v>
      </c>
      <c r="F36" s="162"/>
      <c r="G36" s="17"/>
      <c r="H36" s="195">
        <f>H39+H41+H42+H43+H44+H40+H45</f>
        <v>1227.2</v>
      </c>
      <c r="I36" s="195">
        <f>I39+I41+I42+I43+I44+I40+I45</f>
        <v>948</v>
      </c>
      <c r="J36" s="195">
        <f>J39+J41+J42+J43+J44+J40+J45</f>
        <v>948</v>
      </c>
    </row>
    <row r="37" spans="1:10" ht="24" customHeight="1">
      <c r="A37" s="3"/>
      <c r="B37" s="191" t="s">
        <v>215</v>
      </c>
      <c r="C37" s="54" t="s">
        <v>22</v>
      </c>
      <c r="D37" s="163" t="s">
        <v>6</v>
      </c>
      <c r="E37" s="163" t="s">
        <v>133</v>
      </c>
      <c r="F37" s="162" t="s">
        <v>12</v>
      </c>
      <c r="G37" s="17"/>
      <c r="H37" s="33">
        <f>H38</f>
        <v>1227.2</v>
      </c>
      <c r="I37" s="33">
        <f>I38</f>
        <v>948</v>
      </c>
      <c r="J37" s="33">
        <f>J38</f>
        <v>948</v>
      </c>
    </row>
    <row r="38" spans="1:10" ht="24" customHeight="1">
      <c r="A38" s="3"/>
      <c r="B38" s="192" t="s">
        <v>241</v>
      </c>
      <c r="C38" s="54" t="s">
        <v>22</v>
      </c>
      <c r="D38" s="163" t="s">
        <v>6</v>
      </c>
      <c r="E38" s="163" t="s">
        <v>133</v>
      </c>
      <c r="F38" s="162" t="s">
        <v>249</v>
      </c>
      <c r="G38" s="17"/>
      <c r="H38" s="33">
        <f>H39+H41+H42+H43+H44+H40+H45</f>
        <v>1227.2</v>
      </c>
      <c r="I38" s="33">
        <f>I39+I41+I42+I43+I44+I40+I45</f>
        <v>948</v>
      </c>
      <c r="J38" s="33">
        <f>J39+J41+J42+J43+J44+J40+J45</f>
        <v>948</v>
      </c>
    </row>
    <row r="39" spans="1:10" ht="24" customHeight="1">
      <c r="A39" s="27"/>
      <c r="B39" s="26" t="s">
        <v>199</v>
      </c>
      <c r="C39" s="55" t="s">
        <v>22</v>
      </c>
      <c r="D39" s="16" t="s">
        <v>6</v>
      </c>
      <c r="E39" s="16" t="s">
        <v>133</v>
      </c>
      <c r="F39" s="162" t="s">
        <v>250</v>
      </c>
      <c r="G39" s="17" t="s">
        <v>25</v>
      </c>
      <c r="H39" s="34">
        <v>316.8</v>
      </c>
      <c r="I39" s="34">
        <v>0</v>
      </c>
      <c r="J39" s="34">
        <v>0</v>
      </c>
    </row>
    <row r="40" spans="1:11" ht="61.5" customHeight="1">
      <c r="A40" s="27"/>
      <c r="B40" s="26" t="s">
        <v>234</v>
      </c>
      <c r="C40" s="55" t="s">
        <v>22</v>
      </c>
      <c r="D40" s="16" t="s">
        <v>6</v>
      </c>
      <c r="E40" s="16" t="s">
        <v>133</v>
      </c>
      <c r="F40" s="162" t="s">
        <v>251</v>
      </c>
      <c r="G40" s="17" t="s">
        <v>25</v>
      </c>
      <c r="H40" s="34">
        <f>600-70</f>
        <v>530</v>
      </c>
      <c r="I40" s="53">
        <v>600</v>
      </c>
      <c r="J40" s="53">
        <v>600</v>
      </c>
      <c r="K40" s="5">
        <v>-70</v>
      </c>
    </row>
    <row r="41" spans="1:10" ht="61.5" customHeight="1">
      <c r="A41" s="27"/>
      <c r="B41" s="26" t="s">
        <v>300</v>
      </c>
      <c r="C41" s="55" t="s">
        <v>22</v>
      </c>
      <c r="D41" s="16" t="s">
        <v>6</v>
      </c>
      <c r="E41" s="16" t="s">
        <v>133</v>
      </c>
      <c r="F41" s="162" t="s">
        <v>251</v>
      </c>
      <c r="G41" s="17" t="s">
        <v>299</v>
      </c>
      <c r="H41" s="34">
        <f>323</f>
        <v>323</v>
      </c>
      <c r="I41" s="53">
        <v>323</v>
      </c>
      <c r="J41" s="53">
        <v>323</v>
      </c>
    </row>
    <row r="42" spans="1:10" ht="51" customHeight="1">
      <c r="A42" s="27"/>
      <c r="B42" s="26" t="s">
        <v>230</v>
      </c>
      <c r="C42" s="55" t="s">
        <v>22</v>
      </c>
      <c r="D42" s="16" t="s">
        <v>6</v>
      </c>
      <c r="E42" s="16" t="s">
        <v>133</v>
      </c>
      <c r="F42" s="162" t="s">
        <v>251</v>
      </c>
      <c r="G42" s="17" t="s">
        <v>26</v>
      </c>
      <c r="H42" s="34">
        <v>5</v>
      </c>
      <c r="I42" s="53">
        <v>5</v>
      </c>
      <c r="J42" s="53">
        <v>5</v>
      </c>
    </row>
    <row r="43" spans="1:10" s="193" customFormat="1" ht="51" customHeight="1">
      <c r="A43" s="27"/>
      <c r="B43" s="26" t="s">
        <v>301</v>
      </c>
      <c r="C43" s="55" t="s">
        <v>22</v>
      </c>
      <c r="D43" s="16" t="s">
        <v>6</v>
      </c>
      <c r="E43" s="16" t="s">
        <v>133</v>
      </c>
      <c r="F43" s="162" t="s">
        <v>251</v>
      </c>
      <c r="G43" s="17" t="s">
        <v>27</v>
      </c>
      <c r="H43" s="34">
        <v>15</v>
      </c>
      <c r="I43" s="53">
        <v>15</v>
      </c>
      <c r="J43" s="53">
        <v>15</v>
      </c>
    </row>
    <row r="44" spans="1:10" s="193" customFormat="1" ht="40.5" customHeight="1">
      <c r="A44" s="27"/>
      <c r="B44" s="26" t="s">
        <v>229</v>
      </c>
      <c r="C44" s="55" t="s">
        <v>22</v>
      </c>
      <c r="D44" s="16" t="s">
        <v>6</v>
      </c>
      <c r="E44" s="16" t="s">
        <v>133</v>
      </c>
      <c r="F44" s="162" t="s">
        <v>251</v>
      </c>
      <c r="G44" s="17" t="s">
        <v>146</v>
      </c>
      <c r="H44" s="34">
        <v>5</v>
      </c>
      <c r="I44" s="53">
        <v>5</v>
      </c>
      <c r="J44" s="53">
        <v>5</v>
      </c>
    </row>
    <row r="45" spans="1:11" ht="61.5" customHeight="1">
      <c r="A45" s="27"/>
      <c r="B45" s="26" t="s">
        <v>234</v>
      </c>
      <c r="C45" s="55" t="s">
        <v>22</v>
      </c>
      <c r="D45" s="16" t="s">
        <v>6</v>
      </c>
      <c r="E45" s="16" t="s">
        <v>133</v>
      </c>
      <c r="F45" s="216" t="s">
        <v>360</v>
      </c>
      <c r="G45" s="17" t="s">
        <v>25</v>
      </c>
      <c r="H45" s="34">
        <v>32.4</v>
      </c>
      <c r="I45" s="53">
        <v>0</v>
      </c>
      <c r="J45" s="53">
        <v>0</v>
      </c>
      <c r="K45" s="5">
        <v>32.4</v>
      </c>
    </row>
    <row r="46" spans="1:10" ht="24" customHeight="1">
      <c r="A46" s="82">
        <v>2</v>
      </c>
      <c r="B46" s="78" t="s">
        <v>28</v>
      </c>
      <c r="C46" s="79" t="s">
        <v>22</v>
      </c>
      <c r="D46" s="80" t="s">
        <v>12</v>
      </c>
      <c r="E46" s="80"/>
      <c r="F46" s="179"/>
      <c r="G46" s="183"/>
      <c r="H46" s="83">
        <f>H51+H52+H53+H54</f>
        <v>363.59999999999997</v>
      </c>
      <c r="I46" s="83">
        <f>I51+I52+I53+I54</f>
        <v>369.5</v>
      </c>
      <c r="J46" s="83">
        <f>J51+J52+J53+J54</f>
        <v>378</v>
      </c>
    </row>
    <row r="47" spans="1:10" ht="24" customHeight="1">
      <c r="A47" s="27" t="s">
        <v>33</v>
      </c>
      <c r="B47" s="26" t="s">
        <v>29</v>
      </c>
      <c r="C47" s="54" t="s">
        <v>22</v>
      </c>
      <c r="D47" s="16" t="s">
        <v>12</v>
      </c>
      <c r="E47" s="16" t="s">
        <v>16</v>
      </c>
      <c r="F47" s="162"/>
      <c r="G47" s="17"/>
      <c r="H47" s="34">
        <f>H48</f>
        <v>363.59999999999997</v>
      </c>
      <c r="I47" s="34">
        <f aca="true" t="shared" si="2" ref="I47:J49">I48</f>
        <v>369.5</v>
      </c>
      <c r="J47" s="34">
        <f t="shared" si="2"/>
        <v>378</v>
      </c>
    </row>
    <row r="48" spans="1:10" ht="24" customHeight="1">
      <c r="A48" s="3"/>
      <c r="B48" s="191" t="s">
        <v>215</v>
      </c>
      <c r="C48" s="54" t="s">
        <v>22</v>
      </c>
      <c r="D48" s="163" t="s">
        <v>12</v>
      </c>
      <c r="E48" s="163" t="s">
        <v>16</v>
      </c>
      <c r="F48" s="162" t="s">
        <v>12</v>
      </c>
      <c r="G48" s="17"/>
      <c r="H48" s="33">
        <f>H49</f>
        <v>363.59999999999997</v>
      </c>
      <c r="I48" s="33">
        <f t="shared" si="2"/>
        <v>369.5</v>
      </c>
      <c r="J48" s="33">
        <f t="shared" si="2"/>
        <v>378</v>
      </c>
    </row>
    <row r="49" spans="1:10" ht="29.25" customHeight="1">
      <c r="A49" s="3"/>
      <c r="B49" s="192" t="s">
        <v>30</v>
      </c>
      <c r="C49" s="54" t="s">
        <v>22</v>
      </c>
      <c r="D49" s="163" t="s">
        <v>12</v>
      </c>
      <c r="E49" s="163" t="s">
        <v>16</v>
      </c>
      <c r="F49" s="162" t="s">
        <v>252</v>
      </c>
      <c r="G49" s="17"/>
      <c r="H49" s="33">
        <f>H50</f>
        <v>363.59999999999997</v>
      </c>
      <c r="I49" s="33">
        <f t="shared" si="2"/>
        <v>369.5</v>
      </c>
      <c r="J49" s="33">
        <f t="shared" si="2"/>
        <v>378</v>
      </c>
    </row>
    <row r="50" spans="1:10" ht="41.25" customHeight="1">
      <c r="A50" s="18"/>
      <c r="B50" s="26" t="s">
        <v>216</v>
      </c>
      <c r="C50" s="55" t="s">
        <v>22</v>
      </c>
      <c r="D50" s="16" t="s">
        <v>12</v>
      </c>
      <c r="E50" s="16" t="s">
        <v>16</v>
      </c>
      <c r="F50" s="162" t="s">
        <v>253</v>
      </c>
      <c r="G50" s="17"/>
      <c r="H50" s="34">
        <f>H51+H52+H53+H54</f>
        <v>363.59999999999997</v>
      </c>
      <c r="I50" s="34">
        <f>I51+I52+I53+I54</f>
        <v>369.5</v>
      </c>
      <c r="J50" s="34">
        <f>J51+J52+J53+J54</f>
        <v>378</v>
      </c>
    </row>
    <row r="51" spans="1:10" ht="73.5" customHeight="1">
      <c r="A51" s="18"/>
      <c r="B51" s="26" t="s">
        <v>221</v>
      </c>
      <c r="C51" s="54" t="s">
        <v>22</v>
      </c>
      <c r="D51" s="16" t="s">
        <v>12</v>
      </c>
      <c r="E51" s="16" t="s">
        <v>16</v>
      </c>
      <c r="F51" s="162" t="s">
        <v>253</v>
      </c>
      <c r="G51" s="17" t="s">
        <v>23</v>
      </c>
      <c r="H51" s="34">
        <v>269.7</v>
      </c>
      <c r="I51" s="53">
        <v>269.7</v>
      </c>
      <c r="J51" s="53">
        <v>280</v>
      </c>
    </row>
    <row r="52" spans="1:10" ht="73.5" customHeight="1">
      <c r="A52" s="18"/>
      <c r="B52" s="26" t="s">
        <v>222</v>
      </c>
      <c r="C52" s="54" t="s">
        <v>22</v>
      </c>
      <c r="D52" s="16" t="s">
        <v>12</v>
      </c>
      <c r="E52" s="16" t="s">
        <v>16</v>
      </c>
      <c r="F52" s="162" t="s">
        <v>253</v>
      </c>
      <c r="G52" s="17" t="s">
        <v>24</v>
      </c>
      <c r="H52" s="34">
        <v>10.8</v>
      </c>
      <c r="I52" s="53">
        <v>10.8</v>
      </c>
      <c r="J52" s="53">
        <v>10.8</v>
      </c>
    </row>
    <row r="53" spans="1:10" ht="73.5" customHeight="1">
      <c r="A53" s="18"/>
      <c r="B53" s="26" t="s">
        <v>223</v>
      </c>
      <c r="C53" s="54" t="s">
        <v>22</v>
      </c>
      <c r="D53" s="16" t="s">
        <v>12</v>
      </c>
      <c r="E53" s="16" t="s">
        <v>16</v>
      </c>
      <c r="F53" s="162" t="s">
        <v>253</v>
      </c>
      <c r="G53" s="17" t="s">
        <v>144</v>
      </c>
      <c r="H53" s="34">
        <v>81.4</v>
      </c>
      <c r="I53" s="53">
        <v>81.4</v>
      </c>
      <c r="J53" s="53">
        <v>84</v>
      </c>
    </row>
    <row r="54" spans="1:10" ht="73.5" customHeight="1">
      <c r="A54" s="18"/>
      <c r="B54" s="26" t="s">
        <v>235</v>
      </c>
      <c r="C54" s="54" t="s">
        <v>22</v>
      </c>
      <c r="D54" s="16" t="s">
        <v>12</v>
      </c>
      <c r="E54" s="16" t="s">
        <v>16</v>
      </c>
      <c r="F54" s="162" t="s">
        <v>253</v>
      </c>
      <c r="G54" s="17" t="s">
        <v>25</v>
      </c>
      <c r="H54" s="34">
        <v>1.7</v>
      </c>
      <c r="I54" s="53">
        <v>7.6</v>
      </c>
      <c r="J54" s="53">
        <v>3.2</v>
      </c>
    </row>
    <row r="55" spans="1:10" ht="24" customHeight="1">
      <c r="A55" s="82">
        <v>3</v>
      </c>
      <c r="B55" s="78" t="s">
        <v>18</v>
      </c>
      <c r="C55" s="79" t="s">
        <v>22</v>
      </c>
      <c r="D55" s="80" t="s">
        <v>16</v>
      </c>
      <c r="E55" s="80"/>
      <c r="F55" s="179"/>
      <c r="G55" s="183"/>
      <c r="H55" s="83">
        <f>H60</f>
        <v>24</v>
      </c>
      <c r="I55" s="83">
        <f>I60</f>
        <v>20</v>
      </c>
      <c r="J55" s="83">
        <f>J60</f>
        <v>20</v>
      </c>
    </row>
    <row r="56" spans="1:10" ht="40.5" customHeight="1">
      <c r="A56" s="27" t="s">
        <v>34</v>
      </c>
      <c r="B56" s="206" t="s">
        <v>349</v>
      </c>
      <c r="C56" s="55" t="s">
        <v>22</v>
      </c>
      <c r="D56" s="16" t="s">
        <v>31</v>
      </c>
      <c r="E56" s="16" t="s">
        <v>14</v>
      </c>
      <c r="F56" s="162"/>
      <c r="G56" s="17"/>
      <c r="H56" s="34">
        <f>H57</f>
        <v>24</v>
      </c>
      <c r="I56" s="34">
        <f aca="true" t="shared" si="3" ref="I56:J59">I57</f>
        <v>20</v>
      </c>
      <c r="J56" s="34">
        <f t="shared" si="3"/>
        <v>20</v>
      </c>
    </row>
    <row r="57" spans="1:10" ht="55.5" customHeight="1">
      <c r="A57" s="3"/>
      <c r="B57" s="191" t="s">
        <v>215</v>
      </c>
      <c r="C57" s="54" t="s">
        <v>22</v>
      </c>
      <c r="D57" s="163" t="s">
        <v>16</v>
      </c>
      <c r="E57" s="163" t="s">
        <v>14</v>
      </c>
      <c r="F57" s="162" t="s">
        <v>12</v>
      </c>
      <c r="G57" s="17"/>
      <c r="H57" s="33">
        <f>H58</f>
        <v>24</v>
      </c>
      <c r="I57" s="33">
        <f t="shared" si="3"/>
        <v>20</v>
      </c>
      <c r="J57" s="33">
        <f t="shared" si="3"/>
        <v>20</v>
      </c>
    </row>
    <row r="58" spans="1:10" ht="24" customHeight="1">
      <c r="A58" s="3"/>
      <c r="B58" s="5" t="s">
        <v>297</v>
      </c>
      <c r="C58" s="54" t="s">
        <v>22</v>
      </c>
      <c r="D58" s="163" t="s">
        <v>16</v>
      </c>
      <c r="E58" s="163" t="s">
        <v>14</v>
      </c>
      <c r="F58" s="162" t="s">
        <v>254</v>
      </c>
      <c r="G58" s="17"/>
      <c r="H58" s="33">
        <f>H59</f>
        <v>24</v>
      </c>
      <c r="I58" s="33">
        <f t="shared" si="3"/>
        <v>20</v>
      </c>
      <c r="J58" s="33">
        <f t="shared" si="3"/>
        <v>20</v>
      </c>
    </row>
    <row r="59" spans="1:10" ht="24" customHeight="1">
      <c r="A59" s="18"/>
      <c r="B59" s="26" t="s">
        <v>224</v>
      </c>
      <c r="C59" s="54" t="s">
        <v>22</v>
      </c>
      <c r="D59" s="16" t="s">
        <v>31</v>
      </c>
      <c r="E59" s="16" t="s">
        <v>14</v>
      </c>
      <c r="F59" s="162" t="s">
        <v>347</v>
      </c>
      <c r="G59" s="17"/>
      <c r="H59" s="34">
        <f>H60</f>
        <v>24</v>
      </c>
      <c r="I59" s="34">
        <f t="shared" si="3"/>
        <v>20</v>
      </c>
      <c r="J59" s="34">
        <f t="shared" si="3"/>
        <v>20</v>
      </c>
    </row>
    <row r="60" spans="1:10" ht="24" customHeight="1">
      <c r="A60" s="18"/>
      <c r="B60" s="26" t="s">
        <v>236</v>
      </c>
      <c r="C60" s="55" t="s">
        <v>22</v>
      </c>
      <c r="D60" s="16" t="s">
        <v>31</v>
      </c>
      <c r="E60" s="16" t="s">
        <v>14</v>
      </c>
      <c r="F60" s="162" t="s">
        <v>347</v>
      </c>
      <c r="G60" s="17" t="s">
        <v>25</v>
      </c>
      <c r="H60" s="34">
        <f>20+4</f>
        <v>24</v>
      </c>
      <c r="I60" s="53">
        <v>20</v>
      </c>
      <c r="J60" s="53">
        <v>20</v>
      </c>
    </row>
    <row r="61" spans="1:10" ht="24" customHeight="1">
      <c r="A61" s="82">
        <v>4</v>
      </c>
      <c r="B61" s="78" t="s">
        <v>8</v>
      </c>
      <c r="C61" s="79" t="s">
        <v>22</v>
      </c>
      <c r="D61" s="80" t="s">
        <v>7</v>
      </c>
      <c r="E61" s="80"/>
      <c r="F61" s="179"/>
      <c r="G61" s="183"/>
      <c r="H61" s="84">
        <f>H66</f>
        <v>1318.88</v>
      </c>
      <c r="I61" s="84">
        <f>I66</f>
        <v>1164.32</v>
      </c>
      <c r="J61" s="84">
        <f>J66</f>
        <v>1179.82</v>
      </c>
    </row>
    <row r="62" spans="1:10" ht="31.5" customHeight="1">
      <c r="A62" s="27" t="s">
        <v>35</v>
      </c>
      <c r="B62" s="26" t="s">
        <v>86</v>
      </c>
      <c r="C62" s="55" t="s">
        <v>22</v>
      </c>
      <c r="D62" s="16" t="s">
        <v>7</v>
      </c>
      <c r="E62" s="16" t="s">
        <v>13</v>
      </c>
      <c r="F62" s="162"/>
      <c r="G62" s="17"/>
      <c r="H62" s="34">
        <f>H63</f>
        <v>1318.88</v>
      </c>
      <c r="I62" s="34">
        <f aca="true" t="shared" si="4" ref="I62:J65">I63</f>
        <v>1164.32</v>
      </c>
      <c r="J62" s="34">
        <f t="shared" si="4"/>
        <v>1179.82</v>
      </c>
    </row>
    <row r="63" spans="1:10" ht="51" customHeight="1">
      <c r="A63" s="3"/>
      <c r="B63" s="191" t="s">
        <v>215</v>
      </c>
      <c r="C63" s="54" t="s">
        <v>22</v>
      </c>
      <c r="D63" s="163" t="s">
        <v>7</v>
      </c>
      <c r="E63" s="163" t="s">
        <v>7</v>
      </c>
      <c r="F63" s="162" t="s">
        <v>12</v>
      </c>
      <c r="G63" s="17"/>
      <c r="H63" s="33">
        <f>H64</f>
        <v>1318.88</v>
      </c>
      <c r="I63" s="33">
        <f t="shared" si="4"/>
        <v>1164.32</v>
      </c>
      <c r="J63" s="33">
        <f t="shared" si="4"/>
        <v>1179.82</v>
      </c>
    </row>
    <row r="64" spans="1:10" ht="24" customHeight="1">
      <c r="A64" s="3"/>
      <c r="B64" s="192" t="s">
        <v>281</v>
      </c>
      <c r="C64" s="54" t="s">
        <v>22</v>
      </c>
      <c r="D64" s="163" t="s">
        <v>7</v>
      </c>
      <c r="E64" s="163" t="s">
        <v>7</v>
      </c>
      <c r="F64" s="162" t="s">
        <v>255</v>
      </c>
      <c r="G64" s="17"/>
      <c r="H64" s="33">
        <f>H65</f>
        <v>1318.88</v>
      </c>
      <c r="I64" s="33">
        <f t="shared" si="4"/>
        <v>1164.32</v>
      </c>
      <c r="J64" s="33">
        <f t="shared" si="4"/>
        <v>1179.82</v>
      </c>
    </row>
    <row r="65" spans="1:10" ht="24" customHeight="1">
      <c r="A65" s="27"/>
      <c r="B65" s="26" t="s">
        <v>225</v>
      </c>
      <c r="C65" s="55" t="s">
        <v>22</v>
      </c>
      <c r="D65" s="16" t="s">
        <v>7</v>
      </c>
      <c r="E65" s="16" t="s">
        <v>13</v>
      </c>
      <c r="F65" s="162" t="s">
        <v>256</v>
      </c>
      <c r="G65" s="17"/>
      <c r="H65" s="34">
        <f>H66</f>
        <v>1318.88</v>
      </c>
      <c r="I65" s="34">
        <f t="shared" si="4"/>
        <v>1164.32</v>
      </c>
      <c r="J65" s="34">
        <f t="shared" si="4"/>
        <v>1179.82</v>
      </c>
    </row>
    <row r="66" spans="1:10" ht="24" customHeight="1">
      <c r="A66" s="27"/>
      <c r="B66" s="26" t="s">
        <v>237</v>
      </c>
      <c r="C66" s="55" t="s">
        <v>22</v>
      </c>
      <c r="D66" s="16" t="s">
        <v>7</v>
      </c>
      <c r="E66" s="16" t="s">
        <v>13</v>
      </c>
      <c r="F66" s="162" t="s">
        <v>256</v>
      </c>
      <c r="G66" s="17" t="s">
        <v>25</v>
      </c>
      <c r="H66" s="34">
        <f>1210.67+108.21</f>
        <v>1318.88</v>
      </c>
      <c r="I66" s="53">
        <v>1164.32</v>
      </c>
      <c r="J66" s="53">
        <v>1179.82</v>
      </c>
    </row>
    <row r="67" spans="1:10" ht="24" customHeight="1">
      <c r="A67" s="85" t="s">
        <v>83</v>
      </c>
      <c r="B67" s="86" t="s">
        <v>1</v>
      </c>
      <c r="C67" s="79" t="s">
        <v>22</v>
      </c>
      <c r="D67" s="80" t="s">
        <v>11</v>
      </c>
      <c r="E67" s="80"/>
      <c r="F67" s="180"/>
      <c r="G67" s="183"/>
      <c r="H67" s="84">
        <f>H72+H73+H71+H79+H80+H74+H75</f>
        <v>841.02</v>
      </c>
      <c r="I67" s="84">
        <f>I72+I73+I71+I79+I80+I74+I75</f>
        <v>1168.72</v>
      </c>
      <c r="J67" s="84">
        <f>J72+J73+J71+J79+J80+J74+J75</f>
        <v>1263.37</v>
      </c>
    </row>
    <row r="68" spans="1:10" ht="24" customHeight="1">
      <c r="A68" s="27" t="s">
        <v>179</v>
      </c>
      <c r="B68" s="26" t="s">
        <v>19</v>
      </c>
      <c r="C68" s="55" t="s">
        <v>22</v>
      </c>
      <c r="D68" s="16" t="s">
        <v>11</v>
      </c>
      <c r="E68" s="16" t="s">
        <v>16</v>
      </c>
      <c r="F68" s="161"/>
      <c r="G68" s="17"/>
      <c r="H68" s="34">
        <f>H69+H76</f>
        <v>841.02</v>
      </c>
      <c r="I68" s="34">
        <f>I69+I76</f>
        <v>1168.72</v>
      </c>
      <c r="J68" s="34">
        <f>J69+J76</f>
        <v>1263.37</v>
      </c>
    </row>
    <row r="69" spans="1:10" ht="24" customHeight="1">
      <c r="A69" s="3"/>
      <c r="B69" s="191" t="s">
        <v>215</v>
      </c>
      <c r="C69" s="54" t="s">
        <v>22</v>
      </c>
      <c r="D69" s="163" t="s">
        <v>11</v>
      </c>
      <c r="E69" s="163" t="s">
        <v>16</v>
      </c>
      <c r="F69" s="162" t="s">
        <v>12</v>
      </c>
      <c r="G69" s="17"/>
      <c r="H69" s="33">
        <f>H70</f>
        <v>529.5699999999999</v>
      </c>
      <c r="I69" s="33">
        <f>I70</f>
        <v>857.27</v>
      </c>
      <c r="J69" s="33">
        <f>J70</f>
        <v>917.31</v>
      </c>
    </row>
    <row r="70" spans="1:10" ht="24" customHeight="1">
      <c r="A70" s="3"/>
      <c r="B70" s="192" t="s">
        <v>282</v>
      </c>
      <c r="C70" s="54" t="s">
        <v>22</v>
      </c>
      <c r="D70" s="163" t="s">
        <v>11</v>
      </c>
      <c r="E70" s="163" t="s">
        <v>16</v>
      </c>
      <c r="F70" s="162" t="s">
        <v>257</v>
      </c>
      <c r="G70" s="17"/>
      <c r="H70" s="33">
        <f>H72+H73+H71+H74+H75</f>
        <v>529.5699999999999</v>
      </c>
      <c r="I70" s="33">
        <f>I72+I73+I71+I74+I75</f>
        <v>857.27</v>
      </c>
      <c r="J70" s="33">
        <f>J72+J73+J71+J74+J75</f>
        <v>917.31</v>
      </c>
    </row>
    <row r="71" spans="1:10" ht="43.5" customHeight="1">
      <c r="A71" s="18"/>
      <c r="B71" s="26" t="s">
        <v>283</v>
      </c>
      <c r="C71" s="54" t="s">
        <v>22</v>
      </c>
      <c r="D71" s="16" t="s">
        <v>11</v>
      </c>
      <c r="E71" s="16" t="s">
        <v>16</v>
      </c>
      <c r="F71" s="162" t="s">
        <v>258</v>
      </c>
      <c r="G71" s="17" t="s">
        <v>25</v>
      </c>
      <c r="H71" s="34">
        <v>100</v>
      </c>
      <c r="I71" s="25">
        <v>100</v>
      </c>
      <c r="J71" s="25">
        <v>100</v>
      </c>
    </row>
    <row r="72" spans="1:10" ht="43.5" customHeight="1">
      <c r="A72" s="18"/>
      <c r="B72" s="26" t="s">
        <v>298</v>
      </c>
      <c r="C72" s="54" t="s">
        <v>22</v>
      </c>
      <c r="D72" s="16" t="s">
        <v>11</v>
      </c>
      <c r="E72" s="16" t="s">
        <v>16</v>
      </c>
      <c r="F72" s="162" t="s">
        <v>258</v>
      </c>
      <c r="G72" s="17" t="s">
        <v>299</v>
      </c>
      <c r="H72" s="34">
        <v>252</v>
      </c>
      <c r="I72" s="25">
        <v>252</v>
      </c>
      <c r="J72" s="25">
        <v>252</v>
      </c>
    </row>
    <row r="73" spans="1:10" ht="43.5" customHeight="1">
      <c r="A73" s="27"/>
      <c r="B73" s="26" t="s">
        <v>238</v>
      </c>
      <c r="C73" s="55" t="s">
        <v>22</v>
      </c>
      <c r="D73" s="16" t="s">
        <v>11</v>
      </c>
      <c r="E73" s="16" t="s">
        <v>16</v>
      </c>
      <c r="F73" s="162" t="s">
        <v>270</v>
      </c>
      <c r="G73" s="17" t="s">
        <v>25</v>
      </c>
      <c r="H73" s="34">
        <f>97.57+10</f>
        <v>107.57</v>
      </c>
      <c r="I73" s="205">
        <v>505.27</v>
      </c>
      <c r="J73" s="205">
        <v>565.31</v>
      </c>
    </row>
    <row r="74" spans="1:10" ht="65.25" customHeight="1">
      <c r="A74" s="27"/>
      <c r="B74" s="61" t="s">
        <v>361</v>
      </c>
      <c r="C74" s="55" t="s">
        <v>22</v>
      </c>
      <c r="D74" s="16" t="s">
        <v>11</v>
      </c>
      <c r="E74" s="16" t="s">
        <v>16</v>
      </c>
      <c r="F74" s="161" t="s">
        <v>259</v>
      </c>
      <c r="G74" s="17" t="s">
        <v>25</v>
      </c>
      <c r="H74" s="34">
        <v>0</v>
      </c>
      <c r="I74" s="25">
        <v>0</v>
      </c>
      <c r="J74" s="25">
        <v>0</v>
      </c>
    </row>
    <row r="75" spans="1:11" ht="35.25" customHeight="1">
      <c r="A75" s="27"/>
      <c r="B75" s="61" t="s">
        <v>362</v>
      </c>
      <c r="C75" s="55" t="s">
        <v>22</v>
      </c>
      <c r="D75" s="16" t="s">
        <v>11</v>
      </c>
      <c r="E75" s="16" t="s">
        <v>16</v>
      </c>
      <c r="F75" s="161" t="s">
        <v>260</v>
      </c>
      <c r="G75" s="17" t="s">
        <v>25</v>
      </c>
      <c r="H75" s="34">
        <v>70</v>
      </c>
      <c r="I75" s="25">
        <v>0</v>
      </c>
      <c r="J75" s="25">
        <v>0</v>
      </c>
      <c r="K75" s="5">
        <v>70</v>
      </c>
    </row>
    <row r="76" spans="1:10" ht="72.75" customHeight="1">
      <c r="A76" s="3"/>
      <c r="B76" s="191" t="s">
        <v>341</v>
      </c>
      <c r="C76" s="54" t="s">
        <v>22</v>
      </c>
      <c r="D76" s="163" t="s">
        <v>11</v>
      </c>
      <c r="E76" s="163" t="s">
        <v>16</v>
      </c>
      <c r="F76" s="162" t="s">
        <v>6</v>
      </c>
      <c r="G76" s="17"/>
      <c r="H76" s="33">
        <f aca="true" t="shared" si="5" ref="H76:J77">H77</f>
        <v>311.45</v>
      </c>
      <c r="I76" s="33">
        <f t="shared" si="5"/>
        <v>311.45</v>
      </c>
      <c r="J76" s="33">
        <f t="shared" si="5"/>
        <v>346.06</v>
      </c>
    </row>
    <row r="77" spans="1:10" ht="24" customHeight="1">
      <c r="A77" s="3"/>
      <c r="B77" s="207" t="s">
        <v>242</v>
      </c>
      <c r="C77" s="54" t="s">
        <v>22</v>
      </c>
      <c r="D77" s="163" t="s">
        <v>11</v>
      </c>
      <c r="E77" s="163" t="s">
        <v>16</v>
      </c>
      <c r="F77" s="162" t="s">
        <v>231</v>
      </c>
      <c r="G77" s="17"/>
      <c r="H77" s="33">
        <f t="shared" si="5"/>
        <v>311.45</v>
      </c>
      <c r="I77" s="33">
        <f t="shared" si="5"/>
        <v>311.45</v>
      </c>
      <c r="J77" s="33">
        <f t="shared" si="5"/>
        <v>346.06</v>
      </c>
    </row>
    <row r="78" spans="1:10" ht="24" customHeight="1">
      <c r="A78" s="3"/>
      <c r="B78" s="194" t="s">
        <v>338</v>
      </c>
      <c r="C78" s="55" t="s">
        <v>22</v>
      </c>
      <c r="D78" s="16" t="s">
        <v>11</v>
      </c>
      <c r="E78" s="16" t="s">
        <v>16</v>
      </c>
      <c r="F78" s="161" t="s">
        <v>239</v>
      </c>
      <c r="G78" s="17"/>
      <c r="H78" s="33">
        <f>H79+H80</f>
        <v>311.45</v>
      </c>
      <c r="I78" s="33">
        <f>I79+I80</f>
        <v>311.45</v>
      </c>
      <c r="J78" s="33">
        <f>J79+J80</f>
        <v>346.06</v>
      </c>
    </row>
    <row r="79" spans="1:10" ht="24" customHeight="1">
      <c r="A79" s="27"/>
      <c r="B79" s="26" t="s">
        <v>339</v>
      </c>
      <c r="C79" s="55" t="s">
        <v>22</v>
      </c>
      <c r="D79" s="16" t="s">
        <v>11</v>
      </c>
      <c r="E79" s="16" t="s">
        <v>16</v>
      </c>
      <c r="F79" s="161" t="s">
        <v>226</v>
      </c>
      <c r="G79" s="17" t="s">
        <v>25</v>
      </c>
      <c r="H79" s="34">
        <f>293.82+17.63</f>
        <v>311.45</v>
      </c>
      <c r="I79" s="205">
        <v>293.82</v>
      </c>
      <c r="J79" s="205">
        <v>326.47</v>
      </c>
    </row>
    <row r="80" spans="1:10" ht="24" customHeight="1">
      <c r="A80" s="27"/>
      <c r="B80" s="26" t="s">
        <v>340</v>
      </c>
      <c r="C80" s="55" t="s">
        <v>22</v>
      </c>
      <c r="D80" s="16" t="s">
        <v>11</v>
      </c>
      <c r="E80" s="16" t="s">
        <v>16</v>
      </c>
      <c r="F80" s="161" t="s">
        <v>335</v>
      </c>
      <c r="G80" s="17" t="s">
        <v>25</v>
      </c>
      <c r="H80" s="34"/>
      <c r="I80" s="205">
        <v>17.63</v>
      </c>
      <c r="J80" s="205">
        <v>19.59</v>
      </c>
    </row>
    <row r="81" spans="1:10" ht="24" customHeight="1">
      <c r="A81" s="85" t="s">
        <v>93</v>
      </c>
      <c r="B81" s="78" t="s">
        <v>176</v>
      </c>
      <c r="C81" s="79" t="s">
        <v>22</v>
      </c>
      <c r="D81" s="80" t="s">
        <v>145</v>
      </c>
      <c r="E81" s="80"/>
      <c r="F81" s="180"/>
      <c r="G81" s="183"/>
      <c r="H81" s="84">
        <f>H85</f>
        <v>15</v>
      </c>
      <c r="I81" s="84">
        <f>I85</f>
        <v>15</v>
      </c>
      <c r="J81" s="84">
        <f>J85</f>
        <v>15</v>
      </c>
    </row>
    <row r="82" spans="1:10" ht="24" customHeight="1">
      <c r="A82" s="27"/>
      <c r="B82" s="26" t="s">
        <v>180</v>
      </c>
      <c r="C82" s="55" t="s">
        <v>22</v>
      </c>
      <c r="D82" s="16" t="s">
        <v>145</v>
      </c>
      <c r="E82" s="16" t="s">
        <v>145</v>
      </c>
      <c r="F82" s="161"/>
      <c r="G82" s="17"/>
      <c r="H82" s="34">
        <f>H83</f>
        <v>15</v>
      </c>
      <c r="I82" s="34">
        <f aca="true" t="shared" si="6" ref="I82:J84">I83</f>
        <v>15</v>
      </c>
      <c r="J82" s="34">
        <f t="shared" si="6"/>
        <v>15</v>
      </c>
    </row>
    <row r="83" spans="1:10" ht="24" customHeight="1">
      <c r="A83" s="3"/>
      <c r="B83" s="191" t="s">
        <v>215</v>
      </c>
      <c r="C83" s="54" t="s">
        <v>22</v>
      </c>
      <c r="D83" s="163" t="s">
        <v>145</v>
      </c>
      <c r="E83" s="163" t="s">
        <v>145</v>
      </c>
      <c r="F83" s="162" t="s">
        <v>12</v>
      </c>
      <c r="G83" s="17"/>
      <c r="H83" s="33">
        <f>H84</f>
        <v>15</v>
      </c>
      <c r="I83" s="33">
        <f t="shared" si="6"/>
        <v>15</v>
      </c>
      <c r="J83" s="33">
        <f t="shared" si="6"/>
        <v>15</v>
      </c>
    </row>
    <row r="84" spans="1:10" ht="24" customHeight="1">
      <c r="A84" s="3"/>
      <c r="B84" s="26" t="s">
        <v>180</v>
      </c>
      <c r="C84" s="54" t="s">
        <v>22</v>
      </c>
      <c r="D84" s="163" t="s">
        <v>145</v>
      </c>
      <c r="E84" s="163" t="s">
        <v>145</v>
      </c>
      <c r="F84" s="162" t="s">
        <v>261</v>
      </c>
      <c r="G84" s="17"/>
      <c r="H84" s="53">
        <f>H85</f>
        <v>15</v>
      </c>
      <c r="I84" s="53">
        <f t="shared" si="6"/>
        <v>15</v>
      </c>
      <c r="J84" s="53">
        <f t="shared" si="6"/>
        <v>15</v>
      </c>
    </row>
    <row r="85" spans="1:10" ht="42" customHeight="1">
      <c r="A85" s="27"/>
      <c r="B85" s="26" t="s">
        <v>294</v>
      </c>
      <c r="C85" s="55" t="s">
        <v>22</v>
      </c>
      <c r="D85" s="16" t="s">
        <v>145</v>
      </c>
      <c r="E85" s="16" t="s">
        <v>145</v>
      </c>
      <c r="F85" s="162" t="s">
        <v>262</v>
      </c>
      <c r="G85" s="17" t="s">
        <v>25</v>
      </c>
      <c r="H85" s="34">
        <v>15</v>
      </c>
      <c r="I85" s="25">
        <v>15</v>
      </c>
      <c r="J85" s="25">
        <v>15</v>
      </c>
    </row>
    <row r="86" spans="1:10" ht="24" customHeight="1">
      <c r="A86" s="82" t="s">
        <v>153</v>
      </c>
      <c r="B86" s="87" t="s">
        <v>181</v>
      </c>
      <c r="C86" s="79" t="s">
        <v>22</v>
      </c>
      <c r="D86" s="88" t="s">
        <v>17</v>
      </c>
      <c r="E86" s="88"/>
      <c r="F86" s="181"/>
      <c r="G86" s="183"/>
      <c r="H86" s="84">
        <f>H87</f>
        <v>2573.68</v>
      </c>
      <c r="I86" s="84">
        <f>I89</f>
        <v>2300</v>
      </c>
      <c r="J86" s="84">
        <f>J89</f>
        <v>2300</v>
      </c>
    </row>
    <row r="87" spans="1:10" ht="24" customHeight="1">
      <c r="A87" s="3"/>
      <c r="B87" s="191" t="s">
        <v>215</v>
      </c>
      <c r="C87" s="54" t="s">
        <v>22</v>
      </c>
      <c r="D87" s="163" t="s">
        <v>9</v>
      </c>
      <c r="E87" s="163" t="s">
        <v>6</v>
      </c>
      <c r="F87" s="162" t="s">
        <v>12</v>
      </c>
      <c r="G87" s="17"/>
      <c r="H87" s="33">
        <f>H88</f>
        <v>2573.68</v>
      </c>
      <c r="I87" s="33">
        <f>I88</f>
        <v>2300</v>
      </c>
      <c r="J87" s="33">
        <f>J88</f>
        <v>2300</v>
      </c>
    </row>
    <row r="88" spans="1:10" ht="24" customHeight="1">
      <c r="A88" s="3"/>
      <c r="B88" s="192" t="s">
        <v>243</v>
      </c>
      <c r="C88" s="54" t="s">
        <v>22</v>
      </c>
      <c r="D88" s="163" t="s">
        <v>9</v>
      </c>
      <c r="E88" s="163" t="s">
        <v>6</v>
      </c>
      <c r="F88" s="162" t="s">
        <v>263</v>
      </c>
      <c r="G88" s="17"/>
      <c r="H88" s="53">
        <f>H89+H92+H90+H91</f>
        <v>2573.68</v>
      </c>
      <c r="I88" s="53">
        <f>I89</f>
        <v>2300</v>
      </c>
      <c r="J88" s="53">
        <f>J89</f>
        <v>2300</v>
      </c>
    </row>
    <row r="89" spans="1:10" ht="75" customHeight="1">
      <c r="A89" s="18"/>
      <c r="B89" s="26" t="s">
        <v>351</v>
      </c>
      <c r="C89" s="54" t="s">
        <v>22</v>
      </c>
      <c r="D89" s="16" t="s">
        <v>9</v>
      </c>
      <c r="E89" s="16" t="s">
        <v>6</v>
      </c>
      <c r="F89" s="162" t="s">
        <v>264</v>
      </c>
      <c r="G89" s="17" t="s">
        <v>350</v>
      </c>
      <c r="H89" s="34">
        <f>2300-23.05</f>
        <v>2276.95</v>
      </c>
      <c r="I89" s="25">
        <v>2300</v>
      </c>
      <c r="J89" s="25">
        <v>2300</v>
      </c>
    </row>
    <row r="90" spans="1:10" ht="67.5" customHeight="1">
      <c r="A90" s="18"/>
      <c r="B90" s="26" t="s">
        <v>284</v>
      </c>
      <c r="C90" s="54" t="s">
        <v>22</v>
      </c>
      <c r="D90" s="16" t="s">
        <v>9</v>
      </c>
      <c r="E90" s="16" t="s">
        <v>6</v>
      </c>
      <c r="F90" s="162" t="s">
        <v>265</v>
      </c>
      <c r="G90" s="17" t="s">
        <v>350</v>
      </c>
      <c r="H90" s="34">
        <v>92.18</v>
      </c>
      <c r="I90" s="25">
        <v>0</v>
      </c>
      <c r="J90" s="25">
        <v>0</v>
      </c>
    </row>
    <row r="91" spans="1:10" ht="67.5" customHeight="1">
      <c r="A91" s="18"/>
      <c r="B91" s="26" t="s">
        <v>285</v>
      </c>
      <c r="C91" s="54" t="s">
        <v>22</v>
      </c>
      <c r="D91" s="16" t="s">
        <v>9</v>
      </c>
      <c r="E91" s="16" t="s">
        <v>6</v>
      </c>
      <c r="F91" s="162" t="s">
        <v>266</v>
      </c>
      <c r="G91" s="17" t="s">
        <v>350</v>
      </c>
      <c r="H91" s="34">
        <v>23.05</v>
      </c>
      <c r="I91" s="25">
        <v>0</v>
      </c>
      <c r="J91" s="25">
        <v>0</v>
      </c>
    </row>
    <row r="92" spans="1:10" ht="80.25" customHeight="1">
      <c r="A92" s="18"/>
      <c r="B92" s="26" t="s">
        <v>227</v>
      </c>
      <c r="C92" s="54" t="s">
        <v>22</v>
      </c>
      <c r="D92" s="16" t="s">
        <v>9</v>
      </c>
      <c r="E92" s="16" t="s">
        <v>6</v>
      </c>
      <c r="F92" s="162" t="s">
        <v>264</v>
      </c>
      <c r="G92" s="17" t="s">
        <v>127</v>
      </c>
      <c r="H92" s="34">
        <v>181.5</v>
      </c>
      <c r="I92" s="25"/>
      <c r="J92" s="25"/>
    </row>
    <row r="93" spans="1:10" ht="24" customHeight="1">
      <c r="A93" s="82" t="s">
        <v>154</v>
      </c>
      <c r="B93" s="78" t="s">
        <v>122</v>
      </c>
      <c r="C93" s="79" t="s">
        <v>22</v>
      </c>
      <c r="D93" s="80" t="s">
        <v>14</v>
      </c>
      <c r="E93" s="80"/>
      <c r="F93" s="180"/>
      <c r="G93" s="183"/>
      <c r="H93" s="84">
        <f>H97</f>
        <v>4</v>
      </c>
      <c r="I93" s="84">
        <f>I97</f>
        <v>4</v>
      </c>
      <c r="J93" s="84">
        <f>J97</f>
        <v>4</v>
      </c>
    </row>
    <row r="94" spans="1:10" ht="24" customHeight="1">
      <c r="A94" s="18"/>
      <c r="B94" s="26" t="s">
        <v>123</v>
      </c>
      <c r="C94" s="54" t="s">
        <v>22</v>
      </c>
      <c r="D94" s="16" t="s">
        <v>14</v>
      </c>
      <c r="E94" s="16" t="s">
        <v>16</v>
      </c>
      <c r="F94" s="161"/>
      <c r="G94" s="17"/>
      <c r="H94" s="34">
        <f>H95</f>
        <v>4</v>
      </c>
      <c r="I94" s="34">
        <f aca="true" t="shared" si="7" ref="I94:J96">I95</f>
        <v>4</v>
      </c>
      <c r="J94" s="34">
        <f t="shared" si="7"/>
        <v>4</v>
      </c>
    </row>
    <row r="95" spans="1:10" ht="24" customHeight="1">
      <c r="A95" s="3"/>
      <c r="B95" s="191" t="s">
        <v>215</v>
      </c>
      <c r="C95" s="54" t="s">
        <v>22</v>
      </c>
      <c r="D95" s="163" t="s">
        <v>14</v>
      </c>
      <c r="E95" s="163" t="s">
        <v>16</v>
      </c>
      <c r="F95" s="162" t="s">
        <v>12</v>
      </c>
      <c r="G95" s="17"/>
      <c r="H95" s="33">
        <f>H96</f>
        <v>4</v>
      </c>
      <c r="I95" s="33">
        <f t="shared" si="7"/>
        <v>4</v>
      </c>
      <c r="J95" s="33">
        <f t="shared" si="7"/>
        <v>4</v>
      </c>
    </row>
    <row r="96" spans="1:10" ht="24" customHeight="1">
      <c r="A96" s="3"/>
      <c r="B96" s="192" t="s">
        <v>286</v>
      </c>
      <c r="C96" s="54" t="s">
        <v>22</v>
      </c>
      <c r="D96" s="163" t="s">
        <v>14</v>
      </c>
      <c r="E96" s="163" t="s">
        <v>16</v>
      </c>
      <c r="F96" s="162" t="s">
        <v>267</v>
      </c>
      <c r="G96" s="17"/>
      <c r="H96" s="33">
        <f>H97</f>
        <v>4</v>
      </c>
      <c r="I96" s="33">
        <f t="shared" si="7"/>
        <v>4</v>
      </c>
      <c r="J96" s="33">
        <f t="shared" si="7"/>
        <v>4</v>
      </c>
    </row>
    <row r="97" spans="1:10" ht="69" customHeight="1">
      <c r="A97" s="18"/>
      <c r="B97" s="26" t="s">
        <v>228</v>
      </c>
      <c r="C97" s="54" t="s">
        <v>22</v>
      </c>
      <c r="D97" s="16" t="s">
        <v>14</v>
      </c>
      <c r="E97" s="16" t="s">
        <v>16</v>
      </c>
      <c r="F97" s="162" t="s">
        <v>268</v>
      </c>
      <c r="G97" s="17" t="s">
        <v>124</v>
      </c>
      <c r="H97" s="34">
        <v>4</v>
      </c>
      <c r="I97" s="25">
        <v>4</v>
      </c>
      <c r="J97" s="25">
        <v>4</v>
      </c>
    </row>
    <row r="98" spans="1:10" ht="23.25" customHeight="1">
      <c r="A98" s="85" t="s">
        <v>155</v>
      </c>
      <c r="B98" s="78" t="s">
        <v>182</v>
      </c>
      <c r="C98" s="79" t="s">
        <v>22</v>
      </c>
      <c r="D98" s="80" t="s">
        <v>10</v>
      </c>
      <c r="E98" s="80"/>
      <c r="F98" s="180"/>
      <c r="G98" s="183"/>
      <c r="H98" s="84">
        <f>H102</f>
        <v>10</v>
      </c>
      <c r="I98" s="84">
        <f>I102</f>
        <v>10</v>
      </c>
      <c r="J98" s="84">
        <f>J102</f>
        <v>10</v>
      </c>
    </row>
    <row r="99" spans="1:10" ht="23.25" customHeight="1">
      <c r="A99" s="18"/>
      <c r="B99" s="26" t="s">
        <v>87</v>
      </c>
      <c r="C99" s="54" t="s">
        <v>22</v>
      </c>
      <c r="D99" s="16" t="s">
        <v>10</v>
      </c>
      <c r="E99" s="16" t="s">
        <v>12</v>
      </c>
      <c r="F99" s="161"/>
      <c r="G99" s="17"/>
      <c r="H99" s="34">
        <f>H100</f>
        <v>10</v>
      </c>
      <c r="I99" s="34">
        <f aca="true" t="shared" si="8" ref="I99:J101">I100</f>
        <v>10</v>
      </c>
      <c r="J99" s="34">
        <f t="shared" si="8"/>
        <v>10</v>
      </c>
    </row>
    <row r="100" spans="1:10" ht="23.25" customHeight="1">
      <c r="A100" s="3"/>
      <c r="B100" s="191" t="s">
        <v>215</v>
      </c>
      <c r="C100" s="54" t="s">
        <v>22</v>
      </c>
      <c r="D100" s="163" t="s">
        <v>10</v>
      </c>
      <c r="E100" s="163" t="s">
        <v>12</v>
      </c>
      <c r="F100" s="162" t="s">
        <v>12</v>
      </c>
      <c r="G100" s="17"/>
      <c r="H100" s="33">
        <f>H101</f>
        <v>10</v>
      </c>
      <c r="I100" s="33">
        <f t="shared" si="8"/>
        <v>10</v>
      </c>
      <c r="J100" s="33">
        <f t="shared" si="8"/>
        <v>10</v>
      </c>
    </row>
    <row r="101" spans="1:10" ht="23.25" customHeight="1">
      <c r="A101" s="3"/>
      <c r="B101" s="192" t="s">
        <v>288</v>
      </c>
      <c r="C101" s="54" t="s">
        <v>22</v>
      </c>
      <c r="D101" s="163" t="s">
        <v>10</v>
      </c>
      <c r="E101" s="163" t="s">
        <v>12</v>
      </c>
      <c r="F101" s="162" t="s">
        <v>248</v>
      </c>
      <c r="G101" s="17"/>
      <c r="H101" s="33">
        <f>H102</f>
        <v>10</v>
      </c>
      <c r="I101" s="33">
        <f t="shared" si="8"/>
        <v>10</v>
      </c>
      <c r="J101" s="33">
        <f t="shared" si="8"/>
        <v>10</v>
      </c>
    </row>
    <row r="102" spans="1:10" ht="50.25" customHeight="1">
      <c r="A102" s="18"/>
      <c r="B102" s="26" t="s">
        <v>287</v>
      </c>
      <c r="C102" s="54" t="s">
        <v>22</v>
      </c>
      <c r="D102" s="16" t="s">
        <v>10</v>
      </c>
      <c r="E102" s="16" t="s">
        <v>12</v>
      </c>
      <c r="F102" s="162" t="s">
        <v>269</v>
      </c>
      <c r="G102" s="17" t="s">
        <v>25</v>
      </c>
      <c r="H102" s="34">
        <v>10</v>
      </c>
      <c r="I102" s="34">
        <v>10</v>
      </c>
      <c r="J102" s="34">
        <v>10</v>
      </c>
    </row>
    <row r="103" spans="1:11" ht="33" customHeight="1">
      <c r="A103" s="18"/>
      <c r="B103" s="91" t="s">
        <v>36</v>
      </c>
      <c r="C103" s="92" t="s">
        <v>22</v>
      </c>
      <c r="D103" s="89"/>
      <c r="E103" s="89"/>
      <c r="F103" s="182"/>
      <c r="G103" s="184"/>
      <c r="H103" s="90">
        <f>H8+H46+H55+H61+H67+H81+H86+H93+H98</f>
        <v>10371.28</v>
      </c>
      <c r="I103" s="90">
        <f>I8+I46+I55+I61+I67+I81+I86+I93+I98</f>
        <v>9445.54</v>
      </c>
      <c r="J103" s="90">
        <f>J8+J46+J55+J61+J67+J81+J86+J93+J98</f>
        <v>9564.189999999999</v>
      </c>
      <c r="K103" s="5">
        <f>SUM(K8:K102)</f>
        <v>32.4</v>
      </c>
    </row>
    <row r="104" ht="44.25" customHeight="1"/>
    <row r="105" ht="44.25" customHeight="1"/>
    <row r="106" ht="44.25" customHeight="1"/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  <row r="129" ht="44.25" customHeight="1"/>
    <row r="130" ht="44.25" customHeight="1"/>
    <row r="131" ht="44.25" customHeight="1"/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22">
      <selection activeCell="E29" sqref="E29:E30"/>
    </sheetView>
  </sheetViews>
  <sheetFormatPr defaultColWidth="8.875" defaultRowHeight="12.75"/>
  <cols>
    <col min="1" max="1" width="5.375" style="56" customWidth="1"/>
    <col min="2" max="2" width="37.37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9.75390625" style="1" customWidth="1"/>
    <col min="10" max="16384" width="8.875" style="1" customWidth="1"/>
  </cols>
  <sheetData>
    <row r="1" spans="6:9" ht="12.75">
      <c r="F1" s="235" t="s">
        <v>344</v>
      </c>
      <c r="G1" s="218"/>
      <c r="H1" s="218"/>
      <c r="I1" s="218"/>
    </row>
    <row r="2" spans="2:9" ht="74.25" customHeight="1">
      <c r="B2" s="19"/>
      <c r="C2" s="29"/>
      <c r="D2" s="29"/>
      <c r="E2" s="29"/>
      <c r="F2" s="236" t="str">
        <f>'пр.1 доходы'!I2</f>
        <v> к Решению Совета Кааламского сельского поселения № 111 от 19.04.2022г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G2" s="237"/>
      <c r="H2" s="237"/>
      <c r="I2" s="237"/>
    </row>
    <row r="3" spans="1:7" ht="56.25" customHeight="1">
      <c r="A3" s="238" t="s">
        <v>348</v>
      </c>
      <c r="B3" s="238"/>
      <c r="C3" s="238"/>
      <c r="D3" s="239"/>
      <c r="E3" s="239"/>
      <c r="F3" s="239"/>
      <c r="G3" s="239"/>
    </row>
    <row r="4" spans="1:7" ht="14.25" customHeight="1">
      <c r="A4" s="229" t="str">
        <f>'пр.1 доходы'!A4:M4</f>
        <v>на 2022 год и на плановый период 2023-2024 годы</v>
      </c>
      <c r="B4" s="229"/>
      <c r="C4" s="229"/>
      <c r="D4" s="234"/>
      <c r="E4" s="234"/>
      <c r="F4" s="234"/>
      <c r="G4" s="234"/>
    </row>
    <row r="5" spans="3:9" ht="13.5" customHeight="1">
      <c r="C5" s="7"/>
      <c r="I5" s="1" t="s">
        <v>174</v>
      </c>
    </row>
    <row r="6" spans="1:9" s="5" customFormat="1" ht="45.75" customHeight="1">
      <c r="A6" s="8" t="s">
        <v>20</v>
      </c>
      <c r="B6" s="9" t="s">
        <v>15</v>
      </c>
      <c r="C6" s="186" t="s">
        <v>2</v>
      </c>
      <c r="D6" s="186" t="s">
        <v>3</v>
      </c>
      <c r="E6" s="187" t="s">
        <v>4</v>
      </c>
      <c r="F6" s="188" t="s">
        <v>0</v>
      </c>
      <c r="G6" s="21" t="s">
        <v>203</v>
      </c>
      <c r="H6" s="21" t="s">
        <v>233</v>
      </c>
      <c r="I6" s="21" t="s">
        <v>325</v>
      </c>
    </row>
    <row r="7" spans="1:9" s="5" customFormat="1" ht="24" customHeight="1">
      <c r="A7" s="77">
        <v>1</v>
      </c>
      <c r="B7" s="78" t="s">
        <v>5</v>
      </c>
      <c r="C7" s="80" t="s">
        <v>6</v>
      </c>
      <c r="D7" s="80"/>
      <c r="E7" s="179"/>
      <c r="F7" s="183"/>
      <c r="G7" s="81">
        <f>G8+G13+G23+G31+G35+G28</f>
        <v>5221.1</v>
      </c>
      <c r="H7" s="81">
        <f>H8+H13+H23+H31+H35</f>
        <v>4394</v>
      </c>
      <c r="I7" s="81">
        <f>I8+I13+I23+I31+I35</f>
        <v>4394</v>
      </c>
    </row>
    <row r="8" spans="1:9" s="5" customFormat="1" ht="44.25" customHeight="1">
      <c r="A8" s="3" t="s">
        <v>32</v>
      </c>
      <c r="B8" s="61" t="s">
        <v>183</v>
      </c>
      <c r="C8" s="75" t="s">
        <v>6</v>
      </c>
      <c r="D8" s="75" t="s">
        <v>12</v>
      </c>
      <c r="E8" s="162"/>
      <c r="F8" s="17"/>
      <c r="G8" s="195">
        <f>G11+G12</f>
        <v>1648.9</v>
      </c>
      <c r="H8" s="195">
        <f>H11+H12</f>
        <v>1300</v>
      </c>
      <c r="I8" s="195">
        <f>I11+I12</f>
        <v>1300</v>
      </c>
    </row>
    <row r="9" spans="1:9" s="5" customFormat="1" ht="24" customHeight="1">
      <c r="A9" s="2"/>
      <c r="B9" s="26" t="s">
        <v>215</v>
      </c>
      <c r="C9" s="16" t="s">
        <v>6</v>
      </c>
      <c r="D9" s="16" t="s">
        <v>12</v>
      </c>
      <c r="E9" s="162" t="s">
        <v>12</v>
      </c>
      <c r="F9" s="17"/>
      <c r="G9" s="34">
        <f>G10</f>
        <v>1648.9</v>
      </c>
      <c r="H9" s="34">
        <f>H10</f>
        <v>1300</v>
      </c>
      <c r="I9" s="34">
        <f>I10</f>
        <v>1300</v>
      </c>
    </row>
    <row r="10" spans="1:10" s="5" customFormat="1" ht="24" customHeight="1">
      <c r="A10" s="2"/>
      <c r="B10" s="189" t="s">
        <v>217</v>
      </c>
      <c r="C10" s="16" t="s">
        <v>6</v>
      </c>
      <c r="D10" s="16" t="s">
        <v>12</v>
      </c>
      <c r="E10" s="162" t="s">
        <v>244</v>
      </c>
      <c r="F10" s="17"/>
      <c r="G10" s="34">
        <f>G11+G12</f>
        <v>1648.9</v>
      </c>
      <c r="H10" s="34">
        <f>H11+H12</f>
        <v>1300</v>
      </c>
      <c r="I10" s="34">
        <f>I11+I12</f>
        <v>1300</v>
      </c>
      <c r="J10" s="190"/>
    </row>
    <row r="11" spans="1:9" s="5" customFormat="1" ht="41.25" customHeight="1">
      <c r="A11" s="2"/>
      <c r="B11" s="26" t="s">
        <v>295</v>
      </c>
      <c r="C11" s="16" t="s">
        <v>6</v>
      </c>
      <c r="D11" s="16" t="s">
        <v>12</v>
      </c>
      <c r="E11" s="162" t="s">
        <v>245</v>
      </c>
      <c r="F11" s="17" t="s">
        <v>23</v>
      </c>
      <c r="G11" s="34">
        <f>999+276.3</f>
        <v>1275.3</v>
      </c>
      <c r="H11" s="53">
        <v>999</v>
      </c>
      <c r="I11" s="53">
        <v>999</v>
      </c>
    </row>
    <row r="12" spans="1:9" s="5" customFormat="1" ht="54" customHeight="1">
      <c r="A12" s="2"/>
      <c r="B12" s="26" t="s">
        <v>296</v>
      </c>
      <c r="C12" s="16" t="s">
        <v>6</v>
      </c>
      <c r="D12" s="16" t="s">
        <v>12</v>
      </c>
      <c r="E12" s="162" t="s">
        <v>245</v>
      </c>
      <c r="F12" s="17" t="s">
        <v>144</v>
      </c>
      <c r="G12" s="34">
        <f>301+72.6</f>
        <v>373.6</v>
      </c>
      <c r="H12" s="53">
        <v>301</v>
      </c>
      <c r="I12" s="53">
        <v>301</v>
      </c>
    </row>
    <row r="13" spans="1:9" s="5" customFormat="1" ht="57.75" customHeight="1">
      <c r="A13" s="3" t="s">
        <v>57</v>
      </c>
      <c r="B13" s="61" t="s">
        <v>184</v>
      </c>
      <c r="C13" s="75" t="s">
        <v>6</v>
      </c>
      <c r="D13" s="75" t="s">
        <v>7</v>
      </c>
      <c r="E13" s="162"/>
      <c r="F13" s="17"/>
      <c r="G13" s="195">
        <f>G17+G18+G19+G20+G21+G22</f>
        <v>2018</v>
      </c>
      <c r="H13" s="195">
        <f>H17+H18+H19+H20+H21+H22</f>
        <v>2116</v>
      </c>
      <c r="I13" s="195">
        <f>I17+I18+I19+I20+I21+I22</f>
        <v>2116</v>
      </c>
    </row>
    <row r="14" spans="1:9" s="5" customFormat="1" ht="21.75" customHeight="1">
      <c r="A14" s="3"/>
      <c r="B14" s="191" t="s">
        <v>215</v>
      </c>
      <c r="C14" s="163" t="s">
        <v>6</v>
      </c>
      <c r="D14" s="163" t="s">
        <v>7</v>
      </c>
      <c r="E14" s="162" t="s">
        <v>12</v>
      </c>
      <c r="F14" s="17"/>
      <c r="G14" s="33">
        <f>G17+G18+G19+G20+G21+G22</f>
        <v>2018</v>
      </c>
      <c r="H14" s="33">
        <f>H17+H18+H19+H20+H21+H22</f>
        <v>2116</v>
      </c>
      <c r="I14" s="33">
        <f>I17+I18+I19+I20+I21+I22</f>
        <v>2116</v>
      </c>
    </row>
    <row r="15" spans="1:9" s="5" customFormat="1" ht="30" customHeight="1">
      <c r="A15" s="3"/>
      <c r="B15" s="189" t="s">
        <v>217</v>
      </c>
      <c r="C15" s="16" t="s">
        <v>6</v>
      </c>
      <c r="D15" s="16" t="s">
        <v>7</v>
      </c>
      <c r="E15" s="162" t="s">
        <v>244</v>
      </c>
      <c r="F15" s="17"/>
      <c r="G15" s="33">
        <f>G17+G18+G19+G20+G21+G22</f>
        <v>2018</v>
      </c>
      <c r="H15" s="33">
        <f>H17+H18+H19+H20+H21+H22</f>
        <v>2116</v>
      </c>
      <c r="I15" s="33">
        <f>I17+I18+I19+I20+I21+I22</f>
        <v>2116</v>
      </c>
    </row>
    <row r="16" spans="1:9" s="5" customFormat="1" ht="29.25" customHeight="1">
      <c r="A16" s="2"/>
      <c r="B16" s="26" t="s">
        <v>275</v>
      </c>
      <c r="C16" s="16" t="s">
        <v>6</v>
      </c>
      <c r="D16" s="16" t="s">
        <v>7</v>
      </c>
      <c r="E16" s="162" t="s">
        <v>246</v>
      </c>
      <c r="F16" s="17"/>
      <c r="G16" s="34">
        <f>G17+G18+G19+G20+G21</f>
        <v>2016</v>
      </c>
      <c r="H16" s="34">
        <f>H17+H18+H19+H20+H21</f>
        <v>2114</v>
      </c>
      <c r="I16" s="34">
        <f>I17+I18+I19+I20+I21</f>
        <v>2114</v>
      </c>
    </row>
    <row r="17" spans="1:9" s="5" customFormat="1" ht="48.75" customHeight="1">
      <c r="A17" s="2"/>
      <c r="B17" s="26" t="s">
        <v>276</v>
      </c>
      <c r="C17" s="16" t="s">
        <v>6</v>
      </c>
      <c r="D17" s="16" t="s">
        <v>7</v>
      </c>
      <c r="E17" s="162" t="s">
        <v>246</v>
      </c>
      <c r="F17" s="17" t="s">
        <v>23</v>
      </c>
      <c r="G17" s="34">
        <f>1446-75</f>
        <v>1371</v>
      </c>
      <c r="H17" s="53">
        <v>1446</v>
      </c>
      <c r="I17" s="53">
        <v>1446</v>
      </c>
    </row>
    <row r="18" spans="1:9" s="5" customFormat="1" ht="62.25" customHeight="1">
      <c r="A18" s="2"/>
      <c r="B18" s="26" t="s">
        <v>280</v>
      </c>
      <c r="C18" s="16" t="s">
        <v>6</v>
      </c>
      <c r="D18" s="16" t="s">
        <v>7</v>
      </c>
      <c r="E18" s="162" t="s">
        <v>246</v>
      </c>
      <c r="F18" s="17" t="s">
        <v>24</v>
      </c>
      <c r="G18" s="34">
        <v>30</v>
      </c>
      <c r="H18" s="53">
        <v>30</v>
      </c>
      <c r="I18" s="53">
        <v>30</v>
      </c>
    </row>
    <row r="19" spans="1:9" s="5" customFormat="1" ht="62.25" customHeight="1">
      <c r="A19" s="2"/>
      <c r="B19" s="26" t="s">
        <v>279</v>
      </c>
      <c r="C19" s="16" t="s">
        <v>6</v>
      </c>
      <c r="D19" s="16" t="s">
        <v>7</v>
      </c>
      <c r="E19" s="162" t="s">
        <v>246</v>
      </c>
      <c r="F19" s="17" t="s">
        <v>144</v>
      </c>
      <c r="G19" s="34">
        <f>433-23</f>
        <v>410</v>
      </c>
      <c r="H19" s="53">
        <v>433</v>
      </c>
      <c r="I19" s="53">
        <v>433</v>
      </c>
    </row>
    <row r="20" spans="1:9" s="5" customFormat="1" ht="50.25" customHeight="1">
      <c r="A20" s="2"/>
      <c r="B20" s="26" t="s">
        <v>277</v>
      </c>
      <c r="C20" s="16" t="s">
        <v>6</v>
      </c>
      <c r="D20" s="16" t="s">
        <v>7</v>
      </c>
      <c r="E20" s="162" t="s">
        <v>246</v>
      </c>
      <c r="F20" s="17" t="s">
        <v>25</v>
      </c>
      <c r="G20" s="34">
        <v>200</v>
      </c>
      <c r="H20" s="53">
        <v>200</v>
      </c>
      <c r="I20" s="53">
        <v>200</v>
      </c>
    </row>
    <row r="21" spans="1:9" s="5" customFormat="1" ht="37.5" customHeight="1">
      <c r="A21" s="2"/>
      <c r="B21" s="26" t="s">
        <v>278</v>
      </c>
      <c r="C21" s="16" t="s">
        <v>6</v>
      </c>
      <c r="D21" s="16" t="s">
        <v>7</v>
      </c>
      <c r="E21" s="162" t="s">
        <v>246</v>
      </c>
      <c r="F21" s="17" t="s">
        <v>146</v>
      </c>
      <c r="G21" s="34">
        <v>5</v>
      </c>
      <c r="H21" s="34">
        <v>5</v>
      </c>
      <c r="I21" s="34">
        <v>5</v>
      </c>
    </row>
    <row r="22" spans="1:9" s="5" customFormat="1" ht="75.75" customHeight="1">
      <c r="A22" s="2"/>
      <c r="B22" s="26" t="s">
        <v>214</v>
      </c>
      <c r="C22" s="16" t="s">
        <v>6</v>
      </c>
      <c r="D22" s="16" t="s">
        <v>7</v>
      </c>
      <c r="E22" s="162" t="s">
        <v>247</v>
      </c>
      <c r="F22" s="17" t="s">
        <v>25</v>
      </c>
      <c r="G22" s="34">
        <v>2</v>
      </c>
      <c r="H22" s="25">
        <v>2</v>
      </c>
      <c r="I22" s="25">
        <v>2</v>
      </c>
    </row>
    <row r="23" spans="1:9" s="5" customFormat="1" ht="44.25" customHeight="1">
      <c r="A23" s="3" t="s">
        <v>147</v>
      </c>
      <c r="B23" s="61" t="s">
        <v>185</v>
      </c>
      <c r="C23" s="75" t="s">
        <v>6</v>
      </c>
      <c r="D23" s="75" t="s">
        <v>61</v>
      </c>
      <c r="E23" s="162"/>
      <c r="F23" s="17"/>
      <c r="G23" s="195">
        <f>G27</f>
        <v>197</v>
      </c>
      <c r="H23" s="195">
        <f>H27</f>
        <v>0</v>
      </c>
      <c r="I23" s="195">
        <f>I27</f>
        <v>0</v>
      </c>
    </row>
    <row r="24" spans="1:9" s="5" customFormat="1" ht="24" customHeight="1">
      <c r="A24" s="3"/>
      <c r="B24" s="191" t="s">
        <v>215</v>
      </c>
      <c r="C24" s="163" t="s">
        <v>6</v>
      </c>
      <c r="D24" s="163" t="s">
        <v>61</v>
      </c>
      <c r="E24" s="162" t="s">
        <v>12</v>
      </c>
      <c r="F24" s="17"/>
      <c r="G24" s="33">
        <f>G25</f>
        <v>197</v>
      </c>
      <c r="H24" s="33">
        <f aca="true" t="shared" si="0" ref="H24:I26">H25</f>
        <v>0</v>
      </c>
      <c r="I24" s="33">
        <f t="shared" si="0"/>
        <v>0</v>
      </c>
    </row>
    <row r="25" spans="1:9" s="5" customFormat="1" ht="24" customHeight="1">
      <c r="A25" s="3"/>
      <c r="B25" s="189" t="s">
        <v>293</v>
      </c>
      <c r="C25" s="163" t="s">
        <v>6</v>
      </c>
      <c r="D25" s="163" t="s">
        <v>61</v>
      </c>
      <c r="E25" s="162" t="s">
        <v>291</v>
      </c>
      <c r="F25" s="17"/>
      <c r="G25" s="33">
        <f>G26</f>
        <v>197</v>
      </c>
      <c r="H25" s="33">
        <f t="shared" si="0"/>
        <v>0</v>
      </c>
      <c r="I25" s="33">
        <f t="shared" si="0"/>
        <v>0</v>
      </c>
    </row>
    <row r="26" spans="1:9" s="5" customFormat="1" ht="24" customHeight="1">
      <c r="A26" s="2"/>
      <c r="B26" s="26" t="s">
        <v>218</v>
      </c>
      <c r="C26" s="16" t="s">
        <v>6</v>
      </c>
      <c r="D26" s="16" t="s">
        <v>61</v>
      </c>
      <c r="E26" s="162" t="s">
        <v>292</v>
      </c>
      <c r="F26" s="17"/>
      <c r="G26" s="34">
        <f>G27</f>
        <v>197</v>
      </c>
      <c r="H26" s="34">
        <f t="shared" si="0"/>
        <v>0</v>
      </c>
      <c r="I26" s="34">
        <f t="shared" si="0"/>
        <v>0</v>
      </c>
    </row>
    <row r="27" spans="1:9" s="5" customFormat="1" ht="24" customHeight="1">
      <c r="A27" s="2"/>
      <c r="B27" s="26" t="s">
        <v>186</v>
      </c>
      <c r="C27" s="16" t="s">
        <v>6</v>
      </c>
      <c r="D27" s="16" t="s">
        <v>61</v>
      </c>
      <c r="E27" s="162" t="s">
        <v>292</v>
      </c>
      <c r="F27" s="178" t="s">
        <v>121</v>
      </c>
      <c r="G27" s="34">
        <v>197</v>
      </c>
      <c r="H27" s="53">
        <v>0</v>
      </c>
      <c r="I27" s="53">
        <v>0</v>
      </c>
    </row>
    <row r="28" spans="1:9" s="5" customFormat="1" ht="24" customHeight="1">
      <c r="A28" s="2" t="s">
        <v>148</v>
      </c>
      <c r="B28" s="208" t="s">
        <v>352</v>
      </c>
      <c r="C28" s="209" t="s">
        <v>6</v>
      </c>
      <c r="D28" s="209" t="s">
        <v>145</v>
      </c>
      <c r="E28" s="210"/>
      <c r="F28" s="17"/>
      <c r="G28" s="34">
        <f>G29</f>
        <v>100</v>
      </c>
      <c r="H28" s="53"/>
      <c r="I28" s="53"/>
    </row>
    <row r="29" spans="1:9" s="5" customFormat="1" ht="24" customHeight="1">
      <c r="A29" s="2"/>
      <c r="B29" s="211" t="s">
        <v>353</v>
      </c>
      <c r="C29" s="163" t="s">
        <v>6</v>
      </c>
      <c r="D29" s="163" t="s">
        <v>145</v>
      </c>
      <c r="E29" s="162" t="s">
        <v>364</v>
      </c>
      <c r="F29" s="17"/>
      <c r="G29" s="34">
        <f>G30</f>
        <v>100</v>
      </c>
      <c r="H29" s="53"/>
      <c r="I29" s="53"/>
    </row>
    <row r="30" spans="1:9" s="5" customFormat="1" ht="24" customHeight="1">
      <c r="A30" s="2"/>
      <c r="B30" s="211" t="s">
        <v>354</v>
      </c>
      <c r="C30" s="16" t="s">
        <v>6</v>
      </c>
      <c r="D30" s="16" t="s">
        <v>145</v>
      </c>
      <c r="E30" s="162" t="s">
        <v>364</v>
      </c>
      <c r="F30" s="17" t="s">
        <v>25</v>
      </c>
      <c r="G30" s="34">
        <v>100</v>
      </c>
      <c r="H30" s="53"/>
      <c r="I30" s="53"/>
    </row>
    <row r="31" spans="1:9" s="5" customFormat="1" ht="30.75" customHeight="1">
      <c r="A31" s="27" t="s">
        <v>149</v>
      </c>
      <c r="B31" s="61" t="s">
        <v>219</v>
      </c>
      <c r="C31" s="75" t="s">
        <v>6</v>
      </c>
      <c r="D31" s="75" t="s">
        <v>10</v>
      </c>
      <c r="E31" s="162"/>
      <c r="F31" s="17"/>
      <c r="G31" s="195">
        <f>G34</f>
        <v>30</v>
      </c>
      <c r="H31" s="195">
        <f>H34</f>
        <v>30</v>
      </c>
      <c r="I31" s="195">
        <f>I34</f>
        <v>30</v>
      </c>
    </row>
    <row r="32" spans="1:9" s="5" customFormat="1" ht="24" customHeight="1">
      <c r="A32" s="3"/>
      <c r="B32" s="191" t="s">
        <v>215</v>
      </c>
      <c r="C32" s="163" t="s">
        <v>6</v>
      </c>
      <c r="D32" s="163" t="s">
        <v>10</v>
      </c>
      <c r="E32" s="162" t="s">
        <v>12</v>
      </c>
      <c r="F32" s="17"/>
      <c r="G32" s="33">
        <f aca="true" t="shared" si="1" ref="G32:I33">G33</f>
        <v>30</v>
      </c>
      <c r="H32" s="33">
        <f t="shared" si="1"/>
        <v>30</v>
      </c>
      <c r="I32" s="33">
        <f t="shared" si="1"/>
        <v>30</v>
      </c>
    </row>
    <row r="33" spans="1:9" s="5" customFormat="1" ht="24" customHeight="1">
      <c r="A33" s="3"/>
      <c r="B33" s="189" t="s">
        <v>240</v>
      </c>
      <c r="C33" s="163" t="s">
        <v>6</v>
      </c>
      <c r="D33" s="163" t="s">
        <v>10</v>
      </c>
      <c r="E33" s="162" t="s">
        <v>289</v>
      </c>
      <c r="F33" s="17"/>
      <c r="G33" s="33">
        <f t="shared" si="1"/>
        <v>30</v>
      </c>
      <c r="H33" s="33">
        <f t="shared" si="1"/>
        <v>30</v>
      </c>
      <c r="I33" s="33">
        <f t="shared" si="1"/>
        <v>30</v>
      </c>
    </row>
    <row r="34" spans="1:9" s="5" customFormat="1" ht="24" customHeight="1">
      <c r="A34" s="27"/>
      <c r="B34" s="26" t="s">
        <v>220</v>
      </c>
      <c r="C34" s="16" t="s">
        <v>6</v>
      </c>
      <c r="D34" s="16" t="s">
        <v>10</v>
      </c>
      <c r="E34" s="162" t="s">
        <v>290</v>
      </c>
      <c r="F34" s="17" t="s">
        <v>143</v>
      </c>
      <c r="G34" s="34">
        <v>30</v>
      </c>
      <c r="H34" s="25">
        <v>30</v>
      </c>
      <c r="I34" s="25">
        <v>30</v>
      </c>
    </row>
    <row r="35" spans="1:9" s="5" customFormat="1" ht="24" customHeight="1">
      <c r="A35" s="27" t="s">
        <v>150</v>
      </c>
      <c r="B35" s="61" t="s">
        <v>132</v>
      </c>
      <c r="C35" s="75" t="s">
        <v>6</v>
      </c>
      <c r="D35" s="75" t="s">
        <v>133</v>
      </c>
      <c r="E35" s="162"/>
      <c r="F35" s="17"/>
      <c r="G35" s="195">
        <f>G38+G40+G41+G42+G43+G39+G44</f>
        <v>1227.2</v>
      </c>
      <c r="H35" s="195">
        <f>H38+H40+H41+H42+H43+H39+H44</f>
        <v>948</v>
      </c>
      <c r="I35" s="195">
        <f>I38+I40+I41+I42+I43+I39+I44</f>
        <v>948</v>
      </c>
    </row>
    <row r="36" spans="1:9" s="5" customFormat="1" ht="24" customHeight="1">
      <c r="A36" s="3"/>
      <c r="B36" s="191" t="s">
        <v>215</v>
      </c>
      <c r="C36" s="163" t="s">
        <v>6</v>
      </c>
      <c r="D36" s="163" t="s">
        <v>133</v>
      </c>
      <c r="E36" s="162" t="s">
        <v>12</v>
      </c>
      <c r="F36" s="17"/>
      <c r="G36" s="33">
        <f>G37</f>
        <v>1227.2</v>
      </c>
      <c r="H36" s="33">
        <f>H37</f>
        <v>948</v>
      </c>
      <c r="I36" s="33">
        <f>I37</f>
        <v>948</v>
      </c>
    </row>
    <row r="37" spans="1:9" s="5" customFormat="1" ht="24" customHeight="1">
      <c r="A37" s="3"/>
      <c r="B37" s="192" t="s">
        <v>241</v>
      </c>
      <c r="C37" s="163" t="s">
        <v>6</v>
      </c>
      <c r="D37" s="163" t="s">
        <v>133</v>
      </c>
      <c r="E37" s="162" t="s">
        <v>249</v>
      </c>
      <c r="F37" s="17"/>
      <c r="G37" s="33">
        <f>G38+G40+G41+G42+G43+G39+G44</f>
        <v>1227.2</v>
      </c>
      <c r="H37" s="33">
        <f>H38+H40+H41+H42+H43+H39+H44</f>
        <v>948</v>
      </c>
      <c r="I37" s="33">
        <f>I38+I40+I41+I42+I43+I39+I44</f>
        <v>948</v>
      </c>
    </row>
    <row r="38" spans="1:9" s="5" customFormat="1" ht="24" customHeight="1">
      <c r="A38" s="27"/>
      <c r="B38" s="26" t="s">
        <v>199</v>
      </c>
      <c r="C38" s="16" t="s">
        <v>6</v>
      </c>
      <c r="D38" s="16" t="s">
        <v>133</v>
      </c>
      <c r="E38" s="162" t="s">
        <v>250</v>
      </c>
      <c r="F38" s="17" t="s">
        <v>25</v>
      </c>
      <c r="G38" s="34">
        <v>316.8</v>
      </c>
      <c r="H38" s="34">
        <v>0</v>
      </c>
      <c r="I38" s="34">
        <v>0</v>
      </c>
    </row>
    <row r="39" spans="1:9" s="5" customFormat="1" ht="61.5" customHeight="1">
      <c r="A39" s="27"/>
      <c r="B39" s="26" t="s">
        <v>234</v>
      </c>
      <c r="C39" s="16" t="s">
        <v>6</v>
      </c>
      <c r="D39" s="16" t="s">
        <v>133</v>
      </c>
      <c r="E39" s="162" t="s">
        <v>251</v>
      </c>
      <c r="F39" s="17" t="s">
        <v>25</v>
      </c>
      <c r="G39" s="34">
        <f>600-70</f>
        <v>530</v>
      </c>
      <c r="H39" s="53">
        <v>600</v>
      </c>
      <c r="I39" s="53">
        <v>600</v>
      </c>
    </row>
    <row r="40" spans="1:9" s="5" customFormat="1" ht="61.5" customHeight="1">
      <c r="A40" s="27"/>
      <c r="B40" s="26" t="s">
        <v>300</v>
      </c>
      <c r="C40" s="16" t="s">
        <v>6</v>
      </c>
      <c r="D40" s="16" t="s">
        <v>133</v>
      </c>
      <c r="E40" s="162" t="s">
        <v>251</v>
      </c>
      <c r="F40" s="17" t="s">
        <v>299</v>
      </c>
      <c r="G40" s="34">
        <v>323</v>
      </c>
      <c r="H40" s="53">
        <v>323</v>
      </c>
      <c r="I40" s="53">
        <v>323</v>
      </c>
    </row>
    <row r="41" spans="1:9" s="5" customFormat="1" ht="51" customHeight="1">
      <c r="A41" s="27"/>
      <c r="B41" s="26" t="s">
        <v>230</v>
      </c>
      <c r="C41" s="16" t="s">
        <v>6</v>
      </c>
      <c r="D41" s="16" t="s">
        <v>133</v>
      </c>
      <c r="E41" s="162" t="s">
        <v>251</v>
      </c>
      <c r="F41" s="17" t="s">
        <v>26</v>
      </c>
      <c r="G41" s="34">
        <v>5</v>
      </c>
      <c r="H41" s="53">
        <v>5</v>
      </c>
      <c r="I41" s="53">
        <v>5</v>
      </c>
    </row>
    <row r="42" spans="1:9" s="193" customFormat="1" ht="51" customHeight="1">
      <c r="A42" s="27"/>
      <c r="B42" s="26" t="s">
        <v>301</v>
      </c>
      <c r="C42" s="16" t="s">
        <v>6</v>
      </c>
      <c r="D42" s="16" t="s">
        <v>133</v>
      </c>
      <c r="E42" s="162" t="s">
        <v>251</v>
      </c>
      <c r="F42" s="17" t="s">
        <v>27</v>
      </c>
      <c r="G42" s="34">
        <v>15</v>
      </c>
      <c r="H42" s="53">
        <v>15</v>
      </c>
      <c r="I42" s="53">
        <v>15</v>
      </c>
    </row>
    <row r="43" spans="1:9" s="193" customFormat="1" ht="40.5" customHeight="1">
      <c r="A43" s="27"/>
      <c r="B43" s="26" t="s">
        <v>229</v>
      </c>
      <c r="C43" s="16" t="s">
        <v>6</v>
      </c>
      <c r="D43" s="16" t="s">
        <v>133</v>
      </c>
      <c r="E43" s="162" t="s">
        <v>251</v>
      </c>
      <c r="F43" s="17" t="s">
        <v>146</v>
      </c>
      <c r="G43" s="34">
        <v>5</v>
      </c>
      <c r="H43" s="53">
        <v>5</v>
      </c>
      <c r="I43" s="53">
        <v>5</v>
      </c>
    </row>
    <row r="44" spans="1:10" s="5" customFormat="1" ht="61.5" customHeight="1">
      <c r="A44" s="27"/>
      <c r="B44" s="26" t="s">
        <v>234</v>
      </c>
      <c r="C44" s="16" t="s">
        <v>6</v>
      </c>
      <c r="D44" s="16" t="s">
        <v>133</v>
      </c>
      <c r="E44" s="216" t="s">
        <v>360</v>
      </c>
      <c r="F44" s="17" t="s">
        <v>25</v>
      </c>
      <c r="G44" s="34">
        <v>32.4</v>
      </c>
      <c r="H44" s="53">
        <v>0</v>
      </c>
      <c r="I44" s="53">
        <v>0</v>
      </c>
      <c r="J44" s="5">
        <v>32.4</v>
      </c>
    </row>
    <row r="45" spans="1:9" s="5" customFormat="1" ht="24" customHeight="1">
      <c r="A45" s="82">
        <v>2</v>
      </c>
      <c r="B45" s="78" t="s">
        <v>28</v>
      </c>
      <c r="C45" s="80" t="s">
        <v>12</v>
      </c>
      <c r="D45" s="80"/>
      <c r="E45" s="179"/>
      <c r="F45" s="183"/>
      <c r="G45" s="83">
        <f>G50+G51+G52+G53</f>
        <v>363.59999999999997</v>
      </c>
      <c r="H45" s="83">
        <f>H50+H51+H52+H53</f>
        <v>369.5</v>
      </c>
      <c r="I45" s="83">
        <f>I50+I51+I52+I53</f>
        <v>378</v>
      </c>
    </row>
    <row r="46" spans="1:9" s="5" customFormat="1" ht="24" customHeight="1">
      <c r="A46" s="27" t="s">
        <v>33</v>
      </c>
      <c r="B46" s="26" t="s">
        <v>29</v>
      </c>
      <c r="C46" s="16" t="s">
        <v>12</v>
      </c>
      <c r="D46" s="16" t="s">
        <v>16</v>
      </c>
      <c r="E46" s="162"/>
      <c r="F46" s="17"/>
      <c r="G46" s="34">
        <f>G47</f>
        <v>363.59999999999997</v>
      </c>
      <c r="H46" s="34">
        <f aca="true" t="shared" si="2" ref="H46:I48">H47</f>
        <v>369.5</v>
      </c>
      <c r="I46" s="34">
        <f t="shared" si="2"/>
        <v>378</v>
      </c>
    </row>
    <row r="47" spans="1:9" s="5" customFormat="1" ht="24" customHeight="1">
      <c r="A47" s="3"/>
      <c r="B47" s="191" t="s">
        <v>215</v>
      </c>
      <c r="C47" s="163" t="s">
        <v>12</v>
      </c>
      <c r="D47" s="163" t="s">
        <v>16</v>
      </c>
      <c r="E47" s="162" t="s">
        <v>12</v>
      </c>
      <c r="F47" s="17"/>
      <c r="G47" s="33">
        <f>G48</f>
        <v>363.59999999999997</v>
      </c>
      <c r="H47" s="33">
        <f t="shared" si="2"/>
        <v>369.5</v>
      </c>
      <c r="I47" s="33">
        <f t="shared" si="2"/>
        <v>378</v>
      </c>
    </row>
    <row r="48" spans="1:9" s="5" customFormat="1" ht="29.25" customHeight="1">
      <c r="A48" s="3"/>
      <c r="B48" s="192" t="s">
        <v>30</v>
      </c>
      <c r="C48" s="163" t="s">
        <v>12</v>
      </c>
      <c r="D48" s="163" t="s">
        <v>16</v>
      </c>
      <c r="E48" s="162" t="s">
        <v>252</v>
      </c>
      <c r="F48" s="17"/>
      <c r="G48" s="33">
        <f>G49</f>
        <v>363.59999999999997</v>
      </c>
      <c r="H48" s="33">
        <f t="shared" si="2"/>
        <v>369.5</v>
      </c>
      <c r="I48" s="33">
        <f t="shared" si="2"/>
        <v>378</v>
      </c>
    </row>
    <row r="49" spans="1:9" s="5" customFormat="1" ht="41.25" customHeight="1">
      <c r="A49" s="18"/>
      <c r="B49" s="26" t="s">
        <v>216</v>
      </c>
      <c r="C49" s="16" t="s">
        <v>12</v>
      </c>
      <c r="D49" s="16" t="s">
        <v>16</v>
      </c>
      <c r="E49" s="162" t="s">
        <v>253</v>
      </c>
      <c r="F49" s="17"/>
      <c r="G49" s="34">
        <f>G50+G51+G52+G53</f>
        <v>363.59999999999997</v>
      </c>
      <c r="H49" s="34">
        <f>H50+H51+H52+H53</f>
        <v>369.5</v>
      </c>
      <c r="I49" s="34">
        <f>I50+I51+I52+I53</f>
        <v>378</v>
      </c>
    </row>
    <row r="50" spans="1:9" s="5" customFormat="1" ht="73.5" customHeight="1">
      <c r="A50" s="18"/>
      <c r="B50" s="26" t="s">
        <v>221</v>
      </c>
      <c r="C50" s="16" t="s">
        <v>12</v>
      </c>
      <c r="D50" s="16" t="s">
        <v>16</v>
      </c>
      <c r="E50" s="162" t="s">
        <v>253</v>
      </c>
      <c r="F50" s="17" t="s">
        <v>23</v>
      </c>
      <c r="G50" s="34">
        <v>269.7</v>
      </c>
      <c r="H50" s="53">
        <v>269.7</v>
      </c>
      <c r="I50" s="53">
        <v>280</v>
      </c>
    </row>
    <row r="51" spans="1:9" s="5" customFormat="1" ht="73.5" customHeight="1">
      <c r="A51" s="18"/>
      <c r="B51" s="26" t="s">
        <v>222</v>
      </c>
      <c r="C51" s="16" t="s">
        <v>12</v>
      </c>
      <c r="D51" s="16" t="s">
        <v>16</v>
      </c>
      <c r="E51" s="162" t="s">
        <v>253</v>
      </c>
      <c r="F51" s="17" t="s">
        <v>24</v>
      </c>
      <c r="G51" s="34">
        <v>10.8</v>
      </c>
      <c r="H51" s="53">
        <v>10.8</v>
      </c>
      <c r="I51" s="53">
        <v>10.8</v>
      </c>
    </row>
    <row r="52" spans="1:9" s="5" customFormat="1" ht="73.5" customHeight="1">
      <c r="A52" s="18"/>
      <c r="B52" s="26" t="s">
        <v>223</v>
      </c>
      <c r="C52" s="16" t="s">
        <v>12</v>
      </c>
      <c r="D52" s="16" t="s">
        <v>16</v>
      </c>
      <c r="E52" s="162" t="s">
        <v>253</v>
      </c>
      <c r="F52" s="17" t="s">
        <v>144</v>
      </c>
      <c r="G52" s="34">
        <v>81.4</v>
      </c>
      <c r="H52" s="53">
        <v>81.4</v>
      </c>
      <c r="I52" s="53">
        <v>84</v>
      </c>
    </row>
    <row r="53" spans="1:9" s="5" customFormat="1" ht="73.5" customHeight="1">
      <c r="A53" s="18"/>
      <c r="B53" s="26" t="s">
        <v>235</v>
      </c>
      <c r="C53" s="16" t="s">
        <v>12</v>
      </c>
      <c r="D53" s="16" t="s">
        <v>16</v>
      </c>
      <c r="E53" s="162" t="s">
        <v>253</v>
      </c>
      <c r="F53" s="17" t="s">
        <v>25</v>
      </c>
      <c r="G53" s="34">
        <v>1.7</v>
      </c>
      <c r="H53" s="53">
        <v>7.6</v>
      </c>
      <c r="I53" s="53">
        <v>3.2</v>
      </c>
    </row>
    <row r="54" spans="1:9" s="5" customFormat="1" ht="24" customHeight="1">
      <c r="A54" s="82">
        <v>3</v>
      </c>
      <c r="B54" s="78" t="s">
        <v>18</v>
      </c>
      <c r="C54" s="80" t="s">
        <v>16</v>
      </c>
      <c r="D54" s="80"/>
      <c r="E54" s="179"/>
      <c r="F54" s="183"/>
      <c r="G54" s="83">
        <f>G59</f>
        <v>24</v>
      </c>
      <c r="H54" s="83">
        <f>H59</f>
        <v>20</v>
      </c>
      <c r="I54" s="83">
        <f>I59</f>
        <v>20</v>
      </c>
    </row>
    <row r="55" spans="1:9" s="5" customFormat="1" ht="40.5" customHeight="1">
      <c r="A55" s="27" t="s">
        <v>34</v>
      </c>
      <c r="B55" s="206" t="s">
        <v>349</v>
      </c>
      <c r="C55" s="16" t="s">
        <v>31</v>
      </c>
      <c r="D55" s="16" t="s">
        <v>14</v>
      </c>
      <c r="E55" s="162"/>
      <c r="F55" s="17"/>
      <c r="G55" s="34">
        <f>G56</f>
        <v>24</v>
      </c>
      <c r="H55" s="34">
        <f aca="true" t="shared" si="3" ref="H55:I58">H56</f>
        <v>20</v>
      </c>
      <c r="I55" s="34">
        <f t="shared" si="3"/>
        <v>20</v>
      </c>
    </row>
    <row r="56" spans="1:9" s="5" customFormat="1" ht="55.5" customHeight="1">
      <c r="A56" s="3"/>
      <c r="B56" s="191" t="s">
        <v>215</v>
      </c>
      <c r="C56" s="163" t="s">
        <v>16</v>
      </c>
      <c r="D56" s="163" t="s">
        <v>14</v>
      </c>
      <c r="E56" s="162" t="s">
        <v>12</v>
      </c>
      <c r="F56" s="17"/>
      <c r="G56" s="33">
        <f>G57</f>
        <v>24</v>
      </c>
      <c r="H56" s="33">
        <f t="shared" si="3"/>
        <v>20</v>
      </c>
      <c r="I56" s="33">
        <f t="shared" si="3"/>
        <v>20</v>
      </c>
    </row>
    <row r="57" spans="1:9" s="5" customFormat="1" ht="24" customHeight="1">
      <c r="A57" s="3"/>
      <c r="B57" s="5" t="s">
        <v>297</v>
      </c>
      <c r="C57" s="163" t="s">
        <v>16</v>
      </c>
      <c r="D57" s="163" t="s">
        <v>14</v>
      </c>
      <c r="E57" s="162" t="s">
        <v>254</v>
      </c>
      <c r="F57" s="17"/>
      <c r="G57" s="33">
        <f>G58</f>
        <v>24</v>
      </c>
      <c r="H57" s="33">
        <f t="shared" si="3"/>
        <v>20</v>
      </c>
      <c r="I57" s="33">
        <f t="shared" si="3"/>
        <v>20</v>
      </c>
    </row>
    <row r="58" spans="1:9" s="5" customFormat="1" ht="24" customHeight="1">
      <c r="A58" s="18"/>
      <c r="B58" s="26" t="s">
        <v>224</v>
      </c>
      <c r="C58" s="16" t="s">
        <v>31</v>
      </c>
      <c r="D58" s="16" t="s">
        <v>14</v>
      </c>
      <c r="E58" s="162" t="s">
        <v>347</v>
      </c>
      <c r="F58" s="17"/>
      <c r="G58" s="34">
        <f>G59</f>
        <v>24</v>
      </c>
      <c r="H58" s="34">
        <f t="shared" si="3"/>
        <v>20</v>
      </c>
      <c r="I58" s="34">
        <f t="shared" si="3"/>
        <v>20</v>
      </c>
    </row>
    <row r="59" spans="1:9" s="5" customFormat="1" ht="24" customHeight="1">
      <c r="A59" s="18"/>
      <c r="B59" s="26" t="s">
        <v>236</v>
      </c>
      <c r="C59" s="16" t="s">
        <v>31</v>
      </c>
      <c r="D59" s="16" t="s">
        <v>14</v>
      </c>
      <c r="E59" s="162" t="s">
        <v>347</v>
      </c>
      <c r="F59" s="17" t="s">
        <v>25</v>
      </c>
      <c r="G59" s="34">
        <f>20+4</f>
        <v>24</v>
      </c>
      <c r="H59" s="53">
        <v>20</v>
      </c>
      <c r="I59" s="53">
        <v>20</v>
      </c>
    </row>
    <row r="60" spans="1:9" s="5" customFormat="1" ht="24" customHeight="1">
      <c r="A60" s="82">
        <v>4</v>
      </c>
      <c r="B60" s="78" t="s">
        <v>8</v>
      </c>
      <c r="C60" s="80" t="s">
        <v>7</v>
      </c>
      <c r="D60" s="80"/>
      <c r="E60" s="179"/>
      <c r="F60" s="183"/>
      <c r="G60" s="84">
        <f>G65</f>
        <v>1318.88</v>
      </c>
      <c r="H60" s="84">
        <f>H65</f>
        <v>1164.32</v>
      </c>
      <c r="I60" s="84">
        <f>I65</f>
        <v>1179.82</v>
      </c>
    </row>
    <row r="61" spans="1:9" s="5" customFormat="1" ht="31.5" customHeight="1">
      <c r="A61" s="27" t="s">
        <v>35</v>
      </c>
      <c r="B61" s="26" t="s">
        <v>86</v>
      </c>
      <c r="C61" s="16" t="s">
        <v>7</v>
      </c>
      <c r="D61" s="16" t="s">
        <v>13</v>
      </c>
      <c r="E61" s="162"/>
      <c r="F61" s="17"/>
      <c r="G61" s="34">
        <f>G62</f>
        <v>1318.88</v>
      </c>
      <c r="H61" s="34">
        <f aca="true" t="shared" si="4" ref="H61:I64">H62</f>
        <v>1164.32</v>
      </c>
      <c r="I61" s="34">
        <f t="shared" si="4"/>
        <v>1179.82</v>
      </c>
    </row>
    <row r="62" spans="1:9" s="5" customFormat="1" ht="51" customHeight="1">
      <c r="A62" s="3"/>
      <c r="B62" s="191" t="s">
        <v>215</v>
      </c>
      <c r="C62" s="163" t="s">
        <v>7</v>
      </c>
      <c r="D62" s="163" t="s">
        <v>7</v>
      </c>
      <c r="E62" s="162" t="s">
        <v>12</v>
      </c>
      <c r="F62" s="17"/>
      <c r="G62" s="33">
        <f>G63</f>
        <v>1318.88</v>
      </c>
      <c r="H62" s="33">
        <f t="shared" si="4"/>
        <v>1164.32</v>
      </c>
      <c r="I62" s="33">
        <f t="shared" si="4"/>
        <v>1179.82</v>
      </c>
    </row>
    <row r="63" spans="1:9" s="5" customFormat="1" ht="24" customHeight="1">
      <c r="A63" s="3"/>
      <c r="B63" s="192" t="s">
        <v>281</v>
      </c>
      <c r="C63" s="163" t="s">
        <v>7</v>
      </c>
      <c r="D63" s="163" t="s">
        <v>7</v>
      </c>
      <c r="E63" s="162" t="s">
        <v>255</v>
      </c>
      <c r="F63" s="17"/>
      <c r="G63" s="33">
        <f>G64</f>
        <v>1318.88</v>
      </c>
      <c r="H63" s="33">
        <f t="shared" si="4"/>
        <v>1164.32</v>
      </c>
      <c r="I63" s="33">
        <f t="shared" si="4"/>
        <v>1179.82</v>
      </c>
    </row>
    <row r="64" spans="1:9" s="5" customFormat="1" ht="24" customHeight="1">
      <c r="A64" s="27"/>
      <c r="B64" s="26" t="s">
        <v>225</v>
      </c>
      <c r="C64" s="16" t="s">
        <v>7</v>
      </c>
      <c r="D64" s="16" t="s">
        <v>13</v>
      </c>
      <c r="E64" s="162" t="s">
        <v>256</v>
      </c>
      <c r="F64" s="17"/>
      <c r="G64" s="34">
        <f>G65</f>
        <v>1318.88</v>
      </c>
      <c r="H64" s="34">
        <f t="shared" si="4"/>
        <v>1164.32</v>
      </c>
      <c r="I64" s="34">
        <f t="shared" si="4"/>
        <v>1179.82</v>
      </c>
    </row>
    <row r="65" spans="1:9" s="5" customFormat="1" ht="24" customHeight="1">
      <c r="A65" s="27"/>
      <c r="B65" s="26" t="s">
        <v>237</v>
      </c>
      <c r="C65" s="16" t="s">
        <v>7</v>
      </c>
      <c r="D65" s="16" t="s">
        <v>13</v>
      </c>
      <c r="E65" s="162" t="s">
        <v>256</v>
      </c>
      <c r="F65" s="17" t="s">
        <v>25</v>
      </c>
      <c r="G65" s="34">
        <f>1210.67+108.21</f>
        <v>1318.88</v>
      </c>
      <c r="H65" s="53">
        <v>1164.32</v>
      </c>
      <c r="I65" s="53">
        <v>1179.82</v>
      </c>
    </row>
    <row r="66" spans="1:9" s="5" customFormat="1" ht="24" customHeight="1">
      <c r="A66" s="85" t="s">
        <v>83</v>
      </c>
      <c r="B66" s="86" t="s">
        <v>1</v>
      </c>
      <c r="C66" s="80" t="s">
        <v>11</v>
      </c>
      <c r="D66" s="80"/>
      <c r="E66" s="180"/>
      <c r="F66" s="183"/>
      <c r="G66" s="84">
        <f>G71+G72+G70+G78+G79+G73+G74</f>
        <v>841.02</v>
      </c>
      <c r="H66" s="84">
        <f>H71+H72+H70+H78+H79+H73+H74</f>
        <v>1168.72</v>
      </c>
      <c r="I66" s="84">
        <f>I71+I72+I70+I78+I79+I73+I74</f>
        <v>1263.37</v>
      </c>
    </row>
    <row r="67" spans="1:9" s="5" customFormat="1" ht="24" customHeight="1">
      <c r="A67" s="27" t="s">
        <v>179</v>
      </c>
      <c r="B67" s="26" t="s">
        <v>19</v>
      </c>
      <c r="C67" s="16" t="s">
        <v>11</v>
      </c>
      <c r="D67" s="16" t="s">
        <v>16</v>
      </c>
      <c r="E67" s="161"/>
      <c r="F67" s="17"/>
      <c r="G67" s="34">
        <f>G68+G75</f>
        <v>841.02</v>
      </c>
      <c r="H67" s="34">
        <f>H68+H75</f>
        <v>1168.72</v>
      </c>
      <c r="I67" s="34">
        <f>I68+I75</f>
        <v>1263.37</v>
      </c>
    </row>
    <row r="68" spans="1:9" s="5" customFormat="1" ht="24" customHeight="1">
      <c r="A68" s="3"/>
      <c r="B68" s="191" t="s">
        <v>215</v>
      </c>
      <c r="C68" s="163" t="s">
        <v>11</v>
      </c>
      <c r="D68" s="163" t="s">
        <v>16</v>
      </c>
      <c r="E68" s="162" t="s">
        <v>12</v>
      </c>
      <c r="F68" s="17"/>
      <c r="G68" s="33">
        <f>G69</f>
        <v>529.5699999999999</v>
      </c>
      <c r="H68" s="33">
        <f>H69</f>
        <v>857.27</v>
      </c>
      <c r="I68" s="33">
        <f>I69</f>
        <v>917.31</v>
      </c>
    </row>
    <row r="69" spans="1:9" s="5" customFormat="1" ht="24" customHeight="1">
      <c r="A69" s="3"/>
      <c r="B69" s="192" t="s">
        <v>282</v>
      </c>
      <c r="C69" s="163" t="s">
        <v>11</v>
      </c>
      <c r="D69" s="163" t="s">
        <v>16</v>
      </c>
      <c r="E69" s="162" t="s">
        <v>257</v>
      </c>
      <c r="F69" s="17"/>
      <c r="G69" s="33">
        <f>G71+G72+G70+G73+G74</f>
        <v>529.5699999999999</v>
      </c>
      <c r="H69" s="33">
        <f>H71+H72+H70+H73+H74</f>
        <v>857.27</v>
      </c>
      <c r="I69" s="33">
        <f>I71+I72+I70+I73+I74</f>
        <v>917.31</v>
      </c>
    </row>
    <row r="70" spans="1:9" s="5" customFormat="1" ht="43.5" customHeight="1">
      <c r="A70" s="18"/>
      <c r="B70" s="26" t="s">
        <v>283</v>
      </c>
      <c r="C70" s="16" t="s">
        <v>11</v>
      </c>
      <c r="D70" s="16" t="s">
        <v>16</v>
      </c>
      <c r="E70" s="162" t="s">
        <v>258</v>
      </c>
      <c r="F70" s="17" t="s">
        <v>25</v>
      </c>
      <c r="G70" s="34">
        <v>100</v>
      </c>
      <c r="H70" s="25">
        <v>100</v>
      </c>
      <c r="I70" s="25">
        <v>100</v>
      </c>
    </row>
    <row r="71" spans="1:9" s="5" customFormat="1" ht="43.5" customHeight="1">
      <c r="A71" s="18"/>
      <c r="B71" s="26" t="s">
        <v>298</v>
      </c>
      <c r="C71" s="16" t="s">
        <v>11</v>
      </c>
      <c r="D71" s="16" t="s">
        <v>16</v>
      </c>
      <c r="E71" s="162" t="s">
        <v>258</v>
      </c>
      <c r="F71" s="17" t="s">
        <v>299</v>
      </c>
      <c r="G71" s="34">
        <v>252</v>
      </c>
      <c r="H71" s="25">
        <v>252</v>
      </c>
      <c r="I71" s="25">
        <v>252</v>
      </c>
    </row>
    <row r="72" spans="1:9" s="5" customFormat="1" ht="43.5" customHeight="1">
      <c r="A72" s="27"/>
      <c r="B72" s="26" t="s">
        <v>238</v>
      </c>
      <c r="C72" s="16" t="s">
        <v>11</v>
      </c>
      <c r="D72" s="16" t="s">
        <v>16</v>
      </c>
      <c r="E72" s="162" t="s">
        <v>270</v>
      </c>
      <c r="F72" s="17" t="s">
        <v>25</v>
      </c>
      <c r="G72" s="34">
        <f>97.57+10</f>
        <v>107.57</v>
      </c>
      <c r="H72" s="205">
        <v>505.27</v>
      </c>
      <c r="I72" s="205">
        <v>565.31</v>
      </c>
    </row>
    <row r="73" spans="1:9" s="5" customFormat="1" ht="65.25" customHeight="1">
      <c r="A73" s="27"/>
      <c r="B73" s="61" t="s">
        <v>361</v>
      </c>
      <c r="C73" s="16" t="s">
        <v>11</v>
      </c>
      <c r="D73" s="16" t="s">
        <v>16</v>
      </c>
      <c r="E73" s="161" t="s">
        <v>259</v>
      </c>
      <c r="F73" s="17" t="s">
        <v>25</v>
      </c>
      <c r="G73" s="34">
        <v>0</v>
      </c>
      <c r="H73" s="25">
        <v>0</v>
      </c>
      <c r="I73" s="25">
        <v>0</v>
      </c>
    </row>
    <row r="74" spans="1:10" s="5" customFormat="1" ht="35.25" customHeight="1">
      <c r="A74" s="27"/>
      <c r="B74" s="61" t="s">
        <v>362</v>
      </c>
      <c r="C74" s="16" t="s">
        <v>11</v>
      </c>
      <c r="D74" s="16" t="s">
        <v>16</v>
      </c>
      <c r="E74" s="161" t="s">
        <v>260</v>
      </c>
      <c r="F74" s="17" t="s">
        <v>25</v>
      </c>
      <c r="G74" s="34">
        <v>70</v>
      </c>
      <c r="H74" s="25">
        <v>0</v>
      </c>
      <c r="I74" s="25">
        <v>0</v>
      </c>
      <c r="J74" s="5">
        <v>70</v>
      </c>
    </row>
    <row r="75" spans="1:9" s="5" customFormat="1" ht="72.75" customHeight="1">
      <c r="A75" s="3"/>
      <c r="B75" s="191" t="s">
        <v>341</v>
      </c>
      <c r="C75" s="163" t="s">
        <v>11</v>
      </c>
      <c r="D75" s="163" t="s">
        <v>16</v>
      </c>
      <c r="E75" s="162" t="s">
        <v>6</v>
      </c>
      <c r="F75" s="17"/>
      <c r="G75" s="33">
        <f aca="true" t="shared" si="5" ref="G75:I76">G76</f>
        <v>311.45</v>
      </c>
      <c r="H75" s="33">
        <f t="shared" si="5"/>
        <v>311.45</v>
      </c>
      <c r="I75" s="33">
        <f t="shared" si="5"/>
        <v>346.06</v>
      </c>
    </row>
    <row r="76" spans="1:9" s="5" customFormat="1" ht="24" customHeight="1">
      <c r="A76" s="3"/>
      <c r="B76" s="207" t="s">
        <v>242</v>
      </c>
      <c r="C76" s="163" t="s">
        <v>11</v>
      </c>
      <c r="D76" s="163" t="s">
        <v>16</v>
      </c>
      <c r="E76" s="162" t="s">
        <v>231</v>
      </c>
      <c r="F76" s="17"/>
      <c r="G76" s="33">
        <f t="shared" si="5"/>
        <v>311.45</v>
      </c>
      <c r="H76" s="33">
        <f t="shared" si="5"/>
        <v>311.45</v>
      </c>
      <c r="I76" s="33">
        <f t="shared" si="5"/>
        <v>346.06</v>
      </c>
    </row>
    <row r="77" spans="1:9" s="5" customFormat="1" ht="24" customHeight="1">
      <c r="A77" s="3"/>
      <c r="B77" s="194" t="s">
        <v>338</v>
      </c>
      <c r="C77" s="16" t="s">
        <v>11</v>
      </c>
      <c r="D77" s="16" t="s">
        <v>16</v>
      </c>
      <c r="E77" s="161" t="s">
        <v>239</v>
      </c>
      <c r="F77" s="17"/>
      <c r="G77" s="33">
        <f>G78+G79</f>
        <v>311.45</v>
      </c>
      <c r="H77" s="33">
        <f>H78+H79</f>
        <v>311.45</v>
      </c>
      <c r="I77" s="33">
        <f>I78+I79</f>
        <v>346.06</v>
      </c>
    </row>
    <row r="78" spans="1:9" s="5" customFormat="1" ht="24" customHeight="1">
      <c r="A78" s="27"/>
      <c r="B78" s="26" t="s">
        <v>339</v>
      </c>
      <c r="C78" s="16" t="s">
        <v>11</v>
      </c>
      <c r="D78" s="16" t="s">
        <v>16</v>
      </c>
      <c r="E78" s="161" t="s">
        <v>226</v>
      </c>
      <c r="F78" s="17" t="s">
        <v>25</v>
      </c>
      <c r="G78" s="34">
        <f>293.82+17.63</f>
        <v>311.45</v>
      </c>
      <c r="H78" s="205">
        <v>293.82</v>
      </c>
      <c r="I78" s="205">
        <v>326.47</v>
      </c>
    </row>
    <row r="79" spans="1:9" s="5" customFormat="1" ht="24" customHeight="1">
      <c r="A79" s="27"/>
      <c r="B79" s="26" t="s">
        <v>340</v>
      </c>
      <c r="C79" s="16" t="s">
        <v>11</v>
      </c>
      <c r="D79" s="16" t="s">
        <v>16</v>
      </c>
      <c r="E79" s="161" t="s">
        <v>335</v>
      </c>
      <c r="F79" s="17" t="s">
        <v>25</v>
      </c>
      <c r="G79" s="34"/>
      <c r="H79" s="205">
        <v>17.63</v>
      </c>
      <c r="I79" s="205">
        <v>19.59</v>
      </c>
    </row>
    <row r="80" spans="1:9" s="5" customFormat="1" ht="24" customHeight="1">
      <c r="A80" s="85" t="s">
        <v>93</v>
      </c>
      <c r="B80" s="78" t="s">
        <v>176</v>
      </c>
      <c r="C80" s="80" t="s">
        <v>145</v>
      </c>
      <c r="D80" s="80"/>
      <c r="E80" s="180"/>
      <c r="F80" s="183"/>
      <c r="G80" s="84">
        <f>G84</f>
        <v>15</v>
      </c>
      <c r="H80" s="84">
        <f>H84</f>
        <v>15</v>
      </c>
      <c r="I80" s="84">
        <f>I84</f>
        <v>15</v>
      </c>
    </row>
    <row r="81" spans="1:9" s="5" customFormat="1" ht="24" customHeight="1">
      <c r="A81" s="27"/>
      <c r="B81" s="26" t="s">
        <v>180</v>
      </c>
      <c r="C81" s="16" t="s">
        <v>145</v>
      </c>
      <c r="D81" s="16" t="s">
        <v>145</v>
      </c>
      <c r="E81" s="161"/>
      <c r="F81" s="17"/>
      <c r="G81" s="34">
        <f>G82</f>
        <v>15</v>
      </c>
      <c r="H81" s="34">
        <f aca="true" t="shared" si="6" ref="H81:I83">H82</f>
        <v>15</v>
      </c>
      <c r="I81" s="34">
        <f t="shared" si="6"/>
        <v>15</v>
      </c>
    </row>
    <row r="82" spans="1:9" s="5" customFormat="1" ht="24" customHeight="1">
      <c r="A82" s="3"/>
      <c r="B82" s="191" t="s">
        <v>215</v>
      </c>
      <c r="C82" s="163" t="s">
        <v>145</v>
      </c>
      <c r="D82" s="163" t="s">
        <v>145</v>
      </c>
      <c r="E82" s="162" t="s">
        <v>12</v>
      </c>
      <c r="F82" s="17"/>
      <c r="G82" s="33">
        <f>G83</f>
        <v>15</v>
      </c>
      <c r="H82" s="33">
        <f t="shared" si="6"/>
        <v>15</v>
      </c>
      <c r="I82" s="33">
        <f t="shared" si="6"/>
        <v>15</v>
      </c>
    </row>
    <row r="83" spans="1:9" s="5" customFormat="1" ht="24" customHeight="1">
      <c r="A83" s="3"/>
      <c r="B83" s="26" t="s">
        <v>180</v>
      </c>
      <c r="C83" s="163" t="s">
        <v>145</v>
      </c>
      <c r="D83" s="163" t="s">
        <v>145</v>
      </c>
      <c r="E83" s="162" t="s">
        <v>261</v>
      </c>
      <c r="F83" s="17"/>
      <c r="G83" s="53">
        <f>G84</f>
        <v>15</v>
      </c>
      <c r="H83" s="53">
        <f t="shared" si="6"/>
        <v>15</v>
      </c>
      <c r="I83" s="53">
        <f t="shared" si="6"/>
        <v>15</v>
      </c>
    </row>
    <row r="84" spans="1:9" s="5" customFormat="1" ht="42" customHeight="1">
      <c r="A84" s="27"/>
      <c r="B84" s="26" t="s">
        <v>294</v>
      </c>
      <c r="C84" s="16" t="s">
        <v>145</v>
      </c>
      <c r="D84" s="16" t="s">
        <v>145</v>
      </c>
      <c r="E84" s="162" t="s">
        <v>262</v>
      </c>
      <c r="F84" s="17" t="s">
        <v>25</v>
      </c>
      <c r="G84" s="34">
        <v>15</v>
      </c>
      <c r="H84" s="25">
        <v>15</v>
      </c>
      <c r="I84" s="25">
        <v>15</v>
      </c>
    </row>
    <row r="85" spans="1:9" s="5" customFormat="1" ht="24" customHeight="1">
      <c r="A85" s="82" t="s">
        <v>153</v>
      </c>
      <c r="B85" s="87" t="s">
        <v>181</v>
      </c>
      <c r="C85" s="88" t="s">
        <v>17</v>
      </c>
      <c r="D85" s="88"/>
      <c r="E85" s="181"/>
      <c r="F85" s="183"/>
      <c r="G85" s="84">
        <f>G86</f>
        <v>2573.68</v>
      </c>
      <c r="H85" s="84">
        <f>H88</f>
        <v>2300</v>
      </c>
      <c r="I85" s="84">
        <f>I88</f>
        <v>2300</v>
      </c>
    </row>
    <row r="86" spans="1:9" s="5" customFormat="1" ht="24" customHeight="1">
      <c r="A86" s="3"/>
      <c r="B86" s="191" t="s">
        <v>215</v>
      </c>
      <c r="C86" s="163" t="s">
        <v>9</v>
      </c>
      <c r="D86" s="163" t="s">
        <v>6</v>
      </c>
      <c r="E86" s="162" t="s">
        <v>12</v>
      </c>
      <c r="F86" s="17"/>
      <c r="G86" s="33">
        <f>G87</f>
        <v>2573.68</v>
      </c>
      <c r="H86" s="33">
        <f>H87</f>
        <v>2300</v>
      </c>
      <c r="I86" s="33">
        <f>I87</f>
        <v>2300</v>
      </c>
    </row>
    <row r="87" spans="1:9" s="5" customFormat="1" ht="24" customHeight="1">
      <c r="A87" s="3"/>
      <c r="B87" s="192" t="s">
        <v>243</v>
      </c>
      <c r="C87" s="163" t="s">
        <v>9</v>
      </c>
      <c r="D87" s="163" t="s">
        <v>6</v>
      </c>
      <c r="E87" s="162" t="s">
        <v>263</v>
      </c>
      <c r="F87" s="17"/>
      <c r="G87" s="53">
        <f>G88+G91+G89+G90</f>
        <v>2573.68</v>
      </c>
      <c r="H87" s="53">
        <f>H88</f>
        <v>2300</v>
      </c>
      <c r="I87" s="53">
        <f>I88</f>
        <v>2300</v>
      </c>
    </row>
    <row r="88" spans="1:9" s="5" customFormat="1" ht="75" customHeight="1">
      <c r="A88" s="18"/>
      <c r="B88" s="26" t="s">
        <v>351</v>
      </c>
      <c r="C88" s="16" t="s">
        <v>9</v>
      </c>
      <c r="D88" s="16" t="s">
        <v>6</v>
      </c>
      <c r="E88" s="162" t="s">
        <v>264</v>
      </c>
      <c r="F88" s="17" t="s">
        <v>350</v>
      </c>
      <c r="G88" s="34">
        <f>2300-23.05</f>
        <v>2276.95</v>
      </c>
      <c r="H88" s="25">
        <v>2300</v>
      </c>
      <c r="I88" s="25">
        <v>2300</v>
      </c>
    </row>
    <row r="89" spans="1:9" s="5" customFormat="1" ht="67.5" customHeight="1">
      <c r="A89" s="18"/>
      <c r="B89" s="26" t="s">
        <v>284</v>
      </c>
      <c r="C89" s="16" t="s">
        <v>9</v>
      </c>
      <c r="D89" s="16" t="s">
        <v>6</v>
      </c>
      <c r="E89" s="162" t="s">
        <v>265</v>
      </c>
      <c r="F89" s="17" t="s">
        <v>350</v>
      </c>
      <c r="G89" s="34">
        <v>92.18</v>
      </c>
      <c r="H89" s="25">
        <v>0</v>
      </c>
      <c r="I89" s="25">
        <v>0</v>
      </c>
    </row>
    <row r="90" spans="1:9" s="5" customFormat="1" ht="67.5" customHeight="1">
      <c r="A90" s="18"/>
      <c r="B90" s="26" t="s">
        <v>285</v>
      </c>
      <c r="C90" s="16" t="s">
        <v>9</v>
      </c>
      <c r="D90" s="16" t="s">
        <v>6</v>
      </c>
      <c r="E90" s="162" t="s">
        <v>266</v>
      </c>
      <c r="F90" s="17" t="s">
        <v>350</v>
      </c>
      <c r="G90" s="34">
        <v>23.05</v>
      </c>
      <c r="H90" s="25">
        <v>0</v>
      </c>
      <c r="I90" s="25">
        <v>0</v>
      </c>
    </row>
    <row r="91" spans="1:9" s="5" customFormat="1" ht="80.25" customHeight="1">
      <c r="A91" s="18"/>
      <c r="B91" s="26" t="s">
        <v>227</v>
      </c>
      <c r="C91" s="16" t="s">
        <v>9</v>
      </c>
      <c r="D91" s="16" t="s">
        <v>6</v>
      </c>
      <c r="E91" s="162" t="s">
        <v>264</v>
      </c>
      <c r="F91" s="17" t="s">
        <v>127</v>
      </c>
      <c r="G91" s="34">
        <v>181.5</v>
      </c>
      <c r="H91" s="25"/>
      <c r="I91" s="25"/>
    </row>
    <row r="92" spans="1:9" s="5" customFormat="1" ht="24" customHeight="1">
      <c r="A92" s="82" t="s">
        <v>154</v>
      </c>
      <c r="B92" s="78" t="s">
        <v>122</v>
      </c>
      <c r="C92" s="80" t="s">
        <v>14</v>
      </c>
      <c r="D92" s="80"/>
      <c r="E92" s="180"/>
      <c r="F92" s="183"/>
      <c r="G92" s="84">
        <f>G96</f>
        <v>4</v>
      </c>
      <c r="H92" s="84">
        <f>H96</f>
        <v>4</v>
      </c>
      <c r="I92" s="84">
        <f>I96</f>
        <v>4</v>
      </c>
    </row>
    <row r="93" spans="1:9" s="5" customFormat="1" ht="24" customHeight="1">
      <c r="A93" s="18"/>
      <c r="B93" s="26" t="s">
        <v>123</v>
      </c>
      <c r="C93" s="16" t="s">
        <v>14</v>
      </c>
      <c r="D93" s="16" t="s">
        <v>16</v>
      </c>
      <c r="E93" s="161"/>
      <c r="F93" s="17"/>
      <c r="G93" s="34">
        <f>G94</f>
        <v>4</v>
      </c>
      <c r="H93" s="34">
        <f aca="true" t="shared" si="7" ref="H93:I95">H94</f>
        <v>4</v>
      </c>
      <c r="I93" s="34">
        <f t="shared" si="7"/>
        <v>4</v>
      </c>
    </row>
    <row r="94" spans="1:9" s="5" customFormat="1" ht="24" customHeight="1">
      <c r="A94" s="3"/>
      <c r="B94" s="191" t="s">
        <v>215</v>
      </c>
      <c r="C94" s="163" t="s">
        <v>14</v>
      </c>
      <c r="D94" s="163" t="s">
        <v>16</v>
      </c>
      <c r="E94" s="162" t="s">
        <v>12</v>
      </c>
      <c r="F94" s="17"/>
      <c r="G94" s="33">
        <f>G95</f>
        <v>4</v>
      </c>
      <c r="H94" s="33">
        <f t="shared" si="7"/>
        <v>4</v>
      </c>
      <c r="I94" s="33">
        <f t="shared" si="7"/>
        <v>4</v>
      </c>
    </row>
    <row r="95" spans="1:9" s="5" customFormat="1" ht="24" customHeight="1">
      <c r="A95" s="3"/>
      <c r="B95" s="192" t="s">
        <v>286</v>
      </c>
      <c r="C95" s="163" t="s">
        <v>14</v>
      </c>
      <c r="D95" s="163" t="s">
        <v>16</v>
      </c>
      <c r="E95" s="162" t="s">
        <v>267</v>
      </c>
      <c r="F95" s="17"/>
      <c r="G95" s="33">
        <f>G96</f>
        <v>4</v>
      </c>
      <c r="H95" s="33">
        <f t="shared" si="7"/>
        <v>4</v>
      </c>
      <c r="I95" s="33">
        <f t="shared" si="7"/>
        <v>4</v>
      </c>
    </row>
    <row r="96" spans="1:9" s="5" customFormat="1" ht="69" customHeight="1">
      <c r="A96" s="18"/>
      <c r="B96" s="26" t="s">
        <v>228</v>
      </c>
      <c r="C96" s="16" t="s">
        <v>14</v>
      </c>
      <c r="D96" s="16" t="s">
        <v>16</v>
      </c>
      <c r="E96" s="162" t="s">
        <v>268</v>
      </c>
      <c r="F96" s="17" t="s">
        <v>124</v>
      </c>
      <c r="G96" s="34">
        <v>4</v>
      </c>
      <c r="H96" s="25">
        <v>4</v>
      </c>
      <c r="I96" s="25">
        <v>4</v>
      </c>
    </row>
    <row r="97" spans="1:9" s="5" customFormat="1" ht="23.25" customHeight="1">
      <c r="A97" s="85" t="s">
        <v>155</v>
      </c>
      <c r="B97" s="78" t="s">
        <v>182</v>
      </c>
      <c r="C97" s="80" t="s">
        <v>10</v>
      </c>
      <c r="D97" s="80"/>
      <c r="E97" s="180"/>
      <c r="F97" s="183"/>
      <c r="G97" s="84">
        <f>G101</f>
        <v>10</v>
      </c>
      <c r="H97" s="84">
        <f>H101</f>
        <v>10</v>
      </c>
      <c r="I97" s="84">
        <f>I101</f>
        <v>10</v>
      </c>
    </row>
    <row r="98" spans="1:9" s="5" customFormat="1" ht="23.25" customHeight="1">
      <c r="A98" s="18"/>
      <c r="B98" s="26" t="s">
        <v>87</v>
      </c>
      <c r="C98" s="16" t="s">
        <v>10</v>
      </c>
      <c r="D98" s="16" t="s">
        <v>12</v>
      </c>
      <c r="E98" s="161"/>
      <c r="F98" s="17"/>
      <c r="G98" s="34">
        <f>G99</f>
        <v>10</v>
      </c>
      <c r="H98" s="34">
        <f aca="true" t="shared" si="8" ref="H98:I100">H99</f>
        <v>10</v>
      </c>
      <c r="I98" s="34">
        <f t="shared" si="8"/>
        <v>10</v>
      </c>
    </row>
    <row r="99" spans="1:9" s="5" customFormat="1" ht="23.25" customHeight="1">
      <c r="A99" s="3"/>
      <c r="B99" s="191" t="s">
        <v>215</v>
      </c>
      <c r="C99" s="163" t="s">
        <v>10</v>
      </c>
      <c r="D99" s="163" t="s">
        <v>12</v>
      </c>
      <c r="E99" s="162" t="s">
        <v>12</v>
      </c>
      <c r="F99" s="17"/>
      <c r="G99" s="33">
        <f>G100</f>
        <v>10</v>
      </c>
      <c r="H99" s="33">
        <f t="shared" si="8"/>
        <v>10</v>
      </c>
      <c r="I99" s="33">
        <f t="shared" si="8"/>
        <v>10</v>
      </c>
    </row>
    <row r="100" spans="1:9" s="5" customFormat="1" ht="23.25" customHeight="1">
      <c r="A100" s="3"/>
      <c r="B100" s="192" t="s">
        <v>288</v>
      </c>
      <c r="C100" s="163" t="s">
        <v>10</v>
      </c>
      <c r="D100" s="163" t="s">
        <v>12</v>
      </c>
      <c r="E100" s="162" t="s">
        <v>248</v>
      </c>
      <c r="F100" s="17"/>
      <c r="G100" s="33">
        <f>G101</f>
        <v>10</v>
      </c>
      <c r="H100" s="33">
        <f t="shared" si="8"/>
        <v>10</v>
      </c>
      <c r="I100" s="33">
        <f t="shared" si="8"/>
        <v>10</v>
      </c>
    </row>
    <row r="101" spans="1:9" s="5" customFormat="1" ht="50.25" customHeight="1">
      <c r="A101" s="18"/>
      <c r="B101" s="26" t="s">
        <v>287</v>
      </c>
      <c r="C101" s="16" t="s">
        <v>10</v>
      </c>
      <c r="D101" s="16" t="s">
        <v>12</v>
      </c>
      <c r="E101" s="162" t="s">
        <v>269</v>
      </c>
      <c r="F101" s="17" t="s">
        <v>25</v>
      </c>
      <c r="G101" s="34">
        <v>10</v>
      </c>
      <c r="H101" s="34">
        <v>10</v>
      </c>
      <c r="I101" s="34">
        <v>10</v>
      </c>
    </row>
    <row r="102" spans="1:10" s="5" customFormat="1" ht="33" customHeight="1">
      <c r="A102" s="18"/>
      <c r="B102" s="91" t="s">
        <v>36</v>
      </c>
      <c r="C102" s="89"/>
      <c r="D102" s="89"/>
      <c r="E102" s="182"/>
      <c r="F102" s="184"/>
      <c r="G102" s="90">
        <f>G7+G45+G54+G60+G66+G80+G85+G92+G97</f>
        <v>10371.28</v>
      </c>
      <c r="H102" s="90">
        <f>H7+H45+H54+H60+H66+H80+H85+H92+H97</f>
        <v>9445.54</v>
      </c>
      <c r="I102" s="90">
        <f>I7+I45+I54+I60+I66+I80+I85+I92+I97</f>
        <v>9564.189999999999</v>
      </c>
      <c r="J102" s="5">
        <f>SUM(K6:K101)</f>
        <v>0</v>
      </c>
    </row>
  </sheetData>
  <sheetProtection/>
  <mergeCells count="4">
    <mergeCell ref="F1:I1"/>
    <mergeCell ref="F2:I2"/>
    <mergeCell ref="A3:G3"/>
    <mergeCell ref="A4:G4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7.375" style="19" customWidth="1"/>
    <col min="2" max="2" width="52.00390625" style="19" customWidth="1"/>
    <col min="3" max="3" width="9.75390625" style="19" customWidth="1"/>
    <col min="4" max="4" width="10.25390625" style="19" customWidth="1"/>
    <col min="5" max="5" width="10.00390625" style="19" customWidth="1"/>
    <col min="6" max="6" width="20.125" style="39" customWidth="1"/>
    <col min="7" max="7" width="4.875" style="20" hidden="1" customWidth="1"/>
    <col min="8" max="8" width="35.25390625" style="69" hidden="1" customWidth="1"/>
    <col min="9" max="9" width="9.125" style="74" hidden="1" customWidth="1"/>
    <col min="10" max="10" width="11.625" style="1" hidden="1" customWidth="1"/>
    <col min="11" max="11" width="13.125" style="1" hidden="1" customWidth="1"/>
    <col min="12" max="16384" width="9.125" style="1" customWidth="1"/>
  </cols>
  <sheetData>
    <row r="1" spans="3:11" ht="15.75">
      <c r="C1" s="240" t="s">
        <v>345</v>
      </c>
      <c r="D1" s="218"/>
      <c r="E1" s="218"/>
      <c r="I1" s="235" t="s">
        <v>346</v>
      </c>
      <c r="J1" s="234"/>
      <c r="K1" s="234"/>
    </row>
    <row r="2" spans="3:11" ht="94.5" customHeight="1">
      <c r="C2" s="244" t="str">
        <f>'пр.1 доходы'!I2</f>
        <v> к Решению Совета Кааламского сельского поселения № 111 от 19.04.2022г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D2" s="227"/>
      <c r="E2" s="227"/>
      <c r="F2" s="150"/>
      <c r="I2" s="244" t="str">
        <f>'пр.1 доходы'!I2</f>
        <v> к Решению Совета Кааламского сельского поселения № 111 от 19.04.2022г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J2" s="227"/>
      <c r="K2" s="227"/>
    </row>
    <row r="3" spans="1:11" ht="45" customHeight="1">
      <c r="A3" s="241" t="s">
        <v>193</v>
      </c>
      <c r="B3" s="242"/>
      <c r="C3" s="242"/>
      <c r="D3" s="243"/>
      <c r="E3" s="243"/>
      <c r="F3" s="57"/>
      <c r="G3" s="246" t="s">
        <v>200</v>
      </c>
      <c r="H3" s="239"/>
      <c r="I3" s="239"/>
      <c r="J3" s="239"/>
      <c r="K3" s="239"/>
    </row>
    <row r="4" spans="1:11" ht="22.5" customHeight="1">
      <c r="A4" s="241" t="str">
        <f>'пр.1 доходы'!A4:M4</f>
        <v>на 2022 год и на плановый период 2023-2024 годы</v>
      </c>
      <c r="B4" s="220"/>
      <c r="C4" s="220"/>
      <c r="D4" s="202"/>
      <c r="E4" s="94"/>
      <c r="F4" s="57"/>
      <c r="G4" s="245" t="str">
        <f>A4</f>
        <v>на 2022 год и на плановый период 2023-2024 годы</v>
      </c>
      <c r="H4" s="245"/>
      <c r="I4" s="245"/>
      <c r="J4" s="245"/>
      <c r="K4" s="245"/>
    </row>
    <row r="5" spans="1:11" ht="23.25" customHeight="1">
      <c r="A5" s="201"/>
      <c r="B5" s="57"/>
      <c r="C5" s="57"/>
      <c r="D5" s="202"/>
      <c r="E5" s="94" t="s">
        <v>174</v>
      </c>
      <c r="F5" s="57"/>
      <c r="G5" s="95"/>
      <c r="H5" s="151"/>
      <c r="I5" s="151"/>
      <c r="J5" s="151"/>
      <c r="K5" s="152" t="s">
        <v>174</v>
      </c>
    </row>
    <row r="6" spans="1:11" ht="44.25" customHeight="1">
      <c r="A6" s="147" t="s">
        <v>274</v>
      </c>
      <c r="B6" s="148" t="s">
        <v>194</v>
      </c>
      <c r="C6" s="145" t="s">
        <v>323</v>
      </c>
      <c r="D6" s="145" t="s">
        <v>326</v>
      </c>
      <c r="E6" s="145" t="s">
        <v>327</v>
      </c>
      <c r="F6" s="59"/>
      <c r="G6" s="114" t="s">
        <v>274</v>
      </c>
      <c r="H6" s="149" t="s">
        <v>201</v>
      </c>
      <c r="I6" s="145" t="s">
        <v>323</v>
      </c>
      <c r="J6" s="145" t="s">
        <v>326</v>
      </c>
      <c r="K6" s="145" t="s">
        <v>327</v>
      </c>
    </row>
    <row r="7" spans="1:11" ht="93.75" customHeight="1">
      <c r="A7" s="62">
        <v>1</v>
      </c>
      <c r="B7" s="63" t="s">
        <v>195</v>
      </c>
      <c r="C7" s="213">
        <v>1655.9</v>
      </c>
      <c r="D7" s="64">
        <v>1655.9</v>
      </c>
      <c r="E7" s="64">
        <v>1655.9</v>
      </c>
      <c r="F7" s="58"/>
      <c r="G7" s="114">
        <v>1</v>
      </c>
      <c r="H7" s="71" t="s">
        <v>202</v>
      </c>
      <c r="I7" s="203">
        <v>197</v>
      </c>
      <c r="J7" s="203">
        <v>0</v>
      </c>
      <c r="K7" s="203">
        <v>0</v>
      </c>
    </row>
    <row r="8" spans="1:9" ht="90.75" customHeight="1">
      <c r="A8" s="62">
        <v>2</v>
      </c>
      <c r="B8" s="63" t="s">
        <v>196</v>
      </c>
      <c r="C8" s="213">
        <v>363.6</v>
      </c>
      <c r="D8" s="64">
        <v>369.5</v>
      </c>
      <c r="E8" s="64">
        <v>378</v>
      </c>
      <c r="F8" s="58"/>
      <c r="G8" s="1"/>
      <c r="H8" s="1"/>
      <c r="I8" s="1"/>
    </row>
    <row r="9" spans="1:9" ht="85.5" customHeight="1">
      <c r="A9" s="62">
        <v>3</v>
      </c>
      <c r="B9" s="63" t="s">
        <v>197</v>
      </c>
      <c r="C9" s="213">
        <v>2</v>
      </c>
      <c r="D9" s="64">
        <v>2</v>
      </c>
      <c r="E9" s="64">
        <v>2</v>
      </c>
      <c r="F9" s="58"/>
      <c r="H9" s="72"/>
      <c r="I9" s="73"/>
    </row>
    <row r="10" spans="1:9" ht="31.5">
      <c r="A10" s="62">
        <v>4</v>
      </c>
      <c r="B10" s="212" t="s">
        <v>178</v>
      </c>
      <c r="C10" s="213">
        <f>181.5+92.19+32.4</f>
        <v>306.09</v>
      </c>
      <c r="D10" s="64"/>
      <c r="E10" s="64"/>
      <c r="F10" s="58"/>
      <c r="H10" s="72"/>
      <c r="I10" s="73"/>
    </row>
    <row r="11" spans="1:9" ht="15.75">
      <c r="A11" s="62"/>
      <c r="B11" s="63"/>
      <c r="C11" s="213"/>
      <c r="D11" s="64"/>
      <c r="E11" s="64"/>
      <c r="F11" s="58"/>
      <c r="H11" s="72"/>
      <c r="I11" s="73"/>
    </row>
    <row r="12" spans="1:6" ht="15.75">
      <c r="A12" s="65" t="s">
        <v>36</v>
      </c>
      <c r="B12" s="66"/>
      <c r="C12" s="214">
        <f>SUM(C7:C10)</f>
        <v>2327.59</v>
      </c>
      <c r="D12" s="67">
        <f>SUM(D7:D9)</f>
        <v>2027.4</v>
      </c>
      <c r="E12" s="67">
        <f>SUM(E7:E9)</f>
        <v>2035.9</v>
      </c>
      <c r="F12" s="60"/>
    </row>
    <row r="13" ht="15.75">
      <c r="F13" s="60"/>
    </row>
    <row r="14" spans="1:6" ht="15.75">
      <c r="A14" s="68"/>
      <c r="B14" s="68"/>
      <c r="C14" s="68"/>
      <c r="D14" s="68"/>
      <c r="E14" s="68"/>
      <c r="F14" s="60"/>
    </row>
    <row r="15" spans="1:6" ht="15.75">
      <c r="A15" s="68"/>
      <c r="B15" s="68"/>
      <c r="C15" s="68"/>
      <c r="D15" s="68"/>
      <c r="E15" s="68"/>
      <c r="F15" s="60"/>
    </row>
    <row r="16" spans="1:6" ht="15.75">
      <c r="A16" s="68"/>
      <c r="B16" s="68"/>
      <c r="C16" s="68"/>
      <c r="D16" s="68"/>
      <c r="E16" s="68"/>
      <c r="F16" s="60"/>
    </row>
    <row r="17" spans="1:6" ht="15.75">
      <c r="A17" s="68"/>
      <c r="B17" s="68"/>
      <c r="C17" s="68"/>
      <c r="D17" s="68"/>
      <c r="E17" s="68"/>
      <c r="F17" s="60"/>
    </row>
    <row r="18" spans="1:6" ht="15.75">
      <c r="A18" s="68"/>
      <c r="B18" s="68"/>
      <c r="C18" s="68"/>
      <c r="D18" s="68"/>
      <c r="E18" s="68"/>
      <c r="F18" s="60"/>
    </row>
    <row r="19" spans="1:6" ht="15.75">
      <c r="A19" s="68"/>
      <c r="B19" s="68"/>
      <c r="C19" s="68"/>
      <c r="D19" s="68"/>
      <c r="E19" s="68"/>
      <c r="F19" s="60"/>
    </row>
    <row r="20" spans="1:6" ht="15.75">
      <c r="A20" s="68"/>
      <c r="B20" s="68"/>
      <c r="C20" s="68"/>
      <c r="D20" s="68"/>
      <c r="E20" s="68"/>
      <c r="F20" s="60"/>
    </row>
    <row r="21" spans="1:5" ht="15.75">
      <c r="A21" s="68"/>
      <c r="B21" s="68"/>
      <c r="C21" s="68"/>
      <c r="D21" s="68"/>
      <c r="E21" s="68"/>
    </row>
    <row r="22" spans="1:5" ht="15.75">
      <c r="A22" s="68"/>
      <c r="B22" s="68"/>
      <c r="C22" s="68"/>
      <c r="D22" s="68"/>
      <c r="E22" s="68"/>
    </row>
    <row r="23" spans="1:5" ht="15.75">
      <c r="A23" s="68"/>
      <c r="B23" s="68"/>
      <c r="C23" s="68"/>
      <c r="D23" s="68"/>
      <c r="E23" s="68"/>
    </row>
  </sheetData>
  <sheetProtection/>
  <mergeCells count="8">
    <mergeCell ref="C1:E1"/>
    <mergeCell ref="I1:K1"/>
    <mergeCell ref="A3:E3"/>
    <mergeCell ref="C2:E2"/>
    <mergeCell ref="I2:K2"/>
    <mergeCell ref="A4:C4"/>
    <mergeCell ref="G4:K4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4:13" ht="12.75">
      <c r="D1" s="252" t="s">
        <v>357</v>
      </c>
      <c r="E1" s="218"/>
      <c r="F1" s="218"/>
      <c r="G1" s="218"/>
      <c r="H1" s="218"/>
      <c r="I1" s="218"/>
      <c r="J1" s="218"/>
      <c r="K1" s="218"/>
      <c r="L1" s="218"/>
      <c r="M1" s="218"/>
    </row>
    <row r="2" spans="1:13" ht="47.25" customHeight="1">
      <c r="A2" s="20"/>
      <c r="B2" s="249"/>
      <c r="C2" s="249"/>
      <c r="D2" s="227" t="str">
        <f>'пр.1 доходы'!I2</f>
        <v> к Решению Совета Кааламского сельского поселения № 111 от 19.04.2022г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E2" s="227"/>
      <c r="F2" s="227"/>
      <c r="G2" s="227"/>
      <c r="H2" s="227"/>
      <c r="I2" s="227"/>
      <c r="J2" s="251"/>
      <c r="K2" s="227"/>
      <c r="L2" s="235"/>
      <c r="M2" s="235"/>
    </row>
    <row r="3" spans="1:11" ht="21" customHeight="1">
      <c r="A3" s="250" t="s">
        <v>159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3" ht="21" customHeight="1">
      <c r="A4" s="250" t="str">
        <f>'пр.1 доходы'!A4:M4</f>
        <v>на 2022 год и на плановый период 2023-2024 годы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2.75">
      <c r="A5" s="20"/>
      <c r="B5" s="20"/>
      <c r="C5" s="153"/>
      <c r="D5" s="153"/>
      <c r="E5" s="153"/>
      <c r="F5" s="153"/>
      <c r="G5" s="153"/>
      <c r="H5" s="153"/>
      <c r="I5" s="153"/>
      <c r="J5" s="153"/>
      <c r="K5" s="10"/>
      <c r="M5" s="1" t="s">
        <v>174</v>
      </c>
    </row>
    <row r="6" spans="1:13" ht="47.25" customHeight="1">
      <c r="A6" s="52" t="s">
        <v>94</v>
      </c>
      <c r="B6" s="52" t="s">
        <v>95</v>
      </c>
      <c r="C6" s="247" t="s">
        <v>96</v>
      </c>
      <c r="D6" s="248"/>
      <c r="E6" s="248"/>
      <c r="F6" s="248"/>
      <c r="G6" s="248"/>
      <c r="H6" s="248"/>
      <c r="I6" s="248"/>
      <c r="J6" s="248"/>
      <c r="K6" s="145" t="s">
        <v>328</v>
      </c>
      <c r="L6" s="146" t="s">
        <v>329</v>
      </c>
      <c r="M6" s="146" t="s">
        <v>330</v>
      </c>
    </row>
    <row r="7" spans="1:13" ht="29.25" customHeight="1">
      <c r="A7" s="11"/>
      <c r="B7" s="48" t="s">
        <v>97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40">
        <f>K8+K13+K18+K27</f>
        <v>546.0100000000002</v>
      </c>
      <c r="L7" s="40">
        <f>L8+L13+L18+L27</f>
        <v>-50</v>
      </c>
      <c r="M7" s="40">
        <f>M8+M13+M18+M27</f>
        <v>-50</v>
      </c>
    </row>
    <row r="8" spans="1:13" ht="24.75" customHeight="1">
      <c r="A8" s="12" t="s">
        <v>51</v>
      </c>
      <c r="B8" s="49" t="s">
        <v>98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41">
        <f>K9-K11</f>
        <v>0</v>
      </c>
      <c r="L8" s="41">
        <f>L9-L11</f>
        <v>0</v>
      </c>
      <c r="M8" s="41">
        <f>M9-M11</f>
        <v>0</v>
      </c>
    </row>
    <row r="9" spans="1:13" ht="24.75" customHeight="1">
      <c r="A9" s="13" t="s">
        <v>55</v>
      </c>
      <c r="B9" s="50" t="s">
        <v>99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40">
        <f>K10</f>
        <v>0</v>
      </c>
      <c r="L9" s="40">
        <f>L10</f>
        <v>0</v>
      </c>
      <c r="M9" s="40">
        <f>M10</f>
        <v>0</v>
      </c>
    </row>
    <row r="10" spans="1:13" ht="24.75" customHeight="1">
      <c r="A10" s="14" t="s">
        <v>74</v>
      </c>
      <c r="B10" s="51" t="s">
        <v>134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42">
        <v>0</v>
      </c>
      <c r="L10" s="42">
        <v>0</v>
      </c>
      <c r="M10" s="42">
        <v>0</v>
      </c>
    </row>
    <row r="11" spans="1:13" ht="30.75" customHeight="1">
      <c r="A11" s="4" t="s">
        <v>57</v>
      </c>
      <c r="B11" s="50" t="s">
        <v>100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43">
        <f>K12</f>
        <v>0</v>
      </c>
      <c r="L11" s="43">
        <f>L12</f>
        <v>0</v>
      </c>
      <c r="M11" s="43">
        <f>M12</f>
        <v>0</v>
      </c>
    </row>
    <row r="12" spans="1:13" ht="24.75" customHeight="1">
      <c r="A12" s="14" t="s">
        <v>74</v>
      </c>
      <c r="B12" s="51" t="s">
        <v>136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42">
        <v>0</v>
      </c>
      <c r="L12" s="42">
        <v>0</v>
      </c>
      <c r="M12" s="42">
        <v>0</v>
      </c>
    </row>
    <row r="13" spans="1:13" ht="24" customHeight="1">
      <c r="A13" s="12" t="s">
        <v>59</v>
      </c>
      <c r="B13" s="49" t="s">
        <v>101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41">
        <f>K14-K16</f>
        <v>0</v>
      </c>
      <c r="L13" s="41">
        <f>L14-L16</f>
        <v>0</v>
      </c>
      <c r="M13" s="41">
        <f>M14-M16</f>
        <v>0</v>
      </c>
    </row>
    <row r="14" spans="1:13" ht="33" customHeight="1">
      <c r="A14" s="13" t="s">
        <v>102</v>
      </c>
      <c r="B14" s="50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43">
        <f>K15</f>
        <v>0</v>
      </c>
      <c r="L14" s="43">
        <f>L15</f>
        <v>0</v>
      </c>
      <c r="M14" s="43">
        <f>M15</f>
        <v>0</v>
      </c>
    </row>
    <row r="15" spans="1:13" ht="33" customHeight="1">
      <c r="A15" s="4" t="s">
        <v>74</v>
      </c>
      <c r="B15" s="51" t="s">
        <v>135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42">
        <v>0</v>
      </c>
      <c r="L15" s="42">
        <v>0</v>
      </c>
      <c r="M15" s="42">
        <v>0</v>
      </c>
    </row>
    <row r="16" spans="1:13" ht="42.75" customHeight="1">
      <c r="A16" s="13" t="s">
        <v>103</v>
      </c>
      <c r="B16" s="50" t="s">
        <v>104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40">
        <f>K17</f>
        <v>0</v>
      </c>
      <c r="L16" s="40">
        <f>L17</f>
        <v>0</v>
      </c>
      <c r="M16" s="40">
        <f>M17</f>
        <v>0</v>
      </c>
    </row>
    <row r="17" spans="1:13" ht="36" customHeight="1">
      <c r="A17" s="4" t="s">
        <v>74</v>
      </c>
      <c r="B17" s="51" t="s">
        <v>175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4">
        <v>0</v>
      </c>
      <c r="L17" s="44">
        <v>0</v>
      </c>
      <c r="M17" s="44">
        <v>0</v>
      </c>
    </row>
    <row r="18" spans="1:13" ht="24" customHeight="1">
      <c r="A18" s="12" t="s">
        <v>60</v>
      </c>
      <c r="B18" s="49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5">
        <f>K22+K26</f>
        <v>546.0100000000002</v>
      </c>
      <c r="L18" s="45">
        <f>L22+L26</f>
        <v>-50</v>
      </c>
      <c r="M18" s="45">
        <f>M22+M26</f>
        <v>-50</v>
      </c>
    </row>
    <row r="19" spans="1:13" ht="12.75" customHeight="1">
      <c r="A19" s="4" t="s">
        <v>62</v>
      </c>
      <c r="B19" s="50" t="s">
        <v>105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106</v>
      </c>
      <c r="K19" s="46">
        <f>K20</f>
        <v>-9825.27</v>
      </c>
      <c r="L19" s="46">
        <f aca="true" t="shared" si="0" ref="L19:M21">L20</f>
        <v>-9495.54</v>
      </c>
      <c r="M19" s="46">
        <f t="shared" si="0"/>
        <v>-9614.189999999999</v>
      </c>
    </row>
    <row r="20" spans="1:13" ht="12.75" customHeight="1">
      <c r="A20" s="15"/>
      <c r="B20" s="51" t="s">
        <v>107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106</v>
      </c>
      <c r="K20" s="47">
        <f>K21</f>
        <v>-9825.27</v>
      </c>
      <c r="L20" s="47">
        <f t="shared" si="0"/>
        <v>-9495.54</v>
      </c>
      <c r="M20" s="47">
        <f t="shared" si="0"/>
        <v>-9614.189999999999</v>
      </c>
    </row>
    <row r="21" spans="1:13" ht="22.5" customHeight="1">
      <c r="A21" s="15"/>
      <c r="B21" s="51" t="s">
        <v>137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106</v>
      </c>
      <c r="K21" s="47">
        <f>K22</f>
        <v>-9825.27</v>
      </c>
      <c r="L21" s="47">
        <f t="shared" si="0"/>
        <v>-9495.54</v>
      </c>
      <c r="M21" s="47">
        <f t="shared" si="0"/>
        <v>-9614.189999999999</v>
      </c>
    </row>
    <row r="22" spans="1:13" ht="22.5" customHeight="1">
      <c r="A22" s="15"/>
      <c r="B22" s="51" t="s">
        <v>138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7">
        <f>-(K31+K10+K15)</f>
        <v>-9825.27</v>
      </c>
      <c r="L22" s="47">
        <f>-(L31+L10+L15)</f>
        <v>-9495.54</v>
      </c>
      <c r="M22" s="47">
        <f>-(M31+M10+M15)</f>
        <v>-9614.189999999999</v>
      </c>
    </row>
    <row r="23" spans="1:13" ht="15.75" customHeight="1">
      <c r="A23" s="4" t="s">
        <v>63</v>
      </c>
      <c r="B23" s="50" t="s">
        <v>108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109</v>
      </c>
      <c r="K23" s="46">
        <f>K24</f>
        <v>10371.28</v>
      </c>
      <c r="L23" s="46">
        <f aca="true" t="shared" si="1" ref="L23:M25">L24</f>
        <v>9445.54</v>
      </c>
      <c r="M23" s="46">
        <f t="shared" si="1"/>
        <v>9564.189999999999</v>
      </c>
    </row>
    <row r="24" spans="1:13" ht="12.75" customHeight="1">
      <c r="A24" s="15"/>
      <c r="B24" s="51" t="s">
        <v>110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109</v>
      </c>
      <c r="K24" s="47">
        <f>K25</f>
        <v>10371.28</v>
      </c>
      <c r="L24" s="47">
        <f t="shared" si="1"/>
        <v>9445.54</v>
      </c>
      <c r="M24" s="47">
        <f t="shared" si="1"/>
        <v>9564.189999999999</v>
      </c>
    </row>
    <row r="25" spans="1:13" ht="24.75" customHeight="1">
      <c r="A25" s="15"/>
      <c r="B25" s="51" t="s">
        <v>139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109</v>
      </c>
      <c r="K25" s="47">
        <f>K26</f>
        <v>10371.28</v>
      </c>
      <c r="L25" s="47">
        <f t="shared" si="1"/>
        <v>9445.54</v>
      </c>
      <c r="M25" s="47">
        <f t="shared" si="1"/>
        <v>9564.189999999999</v>
      </c>
    </row>
    <row r="26" spans="1:13" ht="21" customHeight="1">
      <c r="A26" s="15"/>
      <c r="B26" s="51" t="s">
        <v>139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7">
        <f>(K32+K12+K17-K29)</f>
        <v>10371.28</v>
      </c>
      <c r="L26" s="47">
        <f>(L32+L12+L17-L29)</f>
        <v>9445.54</v>
      </c>
      <c r="M26" s="47">
        <f>(M32+M12+M17-M29)</f>
        <v>9564.189999999999</v>
      </c>
    </row>
    <row r="27" spans="1:13" ht="21" customHeight="1">
      <c r="A27" s="4" t="s">
        <v>65</v>
      </c>
      <c r="B27" s="50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6">
        <f aca="true" t="shared" si="2" ref="K27:M28">K28</f>
        <v>0</v>
      </c>
      <c r="L27" s="46">
        <f t="shared" si="2"/>
        <v>0</v>
      </c>
      <c r="M27" s="46">
        <f t="shared" si="2"/>
        <v>0</v>
      </c>
    </row>
    <row r="28" spans="1:13" ht="24" customHeight="1">
      <c r="A28" s="4" t="s">
        <v>111</v>
      </c>
      <c r="B28" s="51" t="s">
        <v>116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6">
        <f t="shared" si="2"/>
        <v>0</v>
      </c>
      <c r="L28" s="46">
        <f t="shared" si="2"/>
        <v>0</v>
      </c>
      <c r="M28" s="46">
        <f t="shared" si="2"/>
        <v>0</v>
      </c>
    </row>
    <row r="29" spans="1:13" ht="78.75" customHeight="1">
      <c r="A29" s="15" t="s">
        <v>112</v>
      </c>
      <c r="B29" s="51" t="s">
        <v>140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7">
        <f>-K34</f>
        <v>0</v>
      </c>
      <c r="L29" s="47">
        <f>-L34</f>
        <v>0</v>
      </c>
      <c r="M29" s="47">
        <f>-M34</f>
        <v>0</v>
      </c>
    </row>
    <row r="30" spans="1:13" ht="12.75">
      <c r="A30" s="20"/>
      <c r="B30" s="20"/>
      <c r="C30" s="153"/>
      <c r="D30" s="153"/>
      <c r="E30" s="153"/>
      <c r="F30" s="153"/>
      <c r="G30" s="153"/>
      <c r="H30" s="153"/>
      <c r="I30" s="153"/>
      <c r="J30" s="153"/>
      <c r="K30" s="154"/>
      <c r="L30" s="154"/>
      <c r="M30" s="154"/>
    </row>
    <row r="31" spans="1:13" ht="12.75">
      <c r="A31" s="20"/>
      <c r="B31" s="155"/>
      <c r="C31" s="153"/>
      <c r="D31" s="153"/>
      <c r="E31" s="153"/>
      <c r="F31" s="153"/>
      <c r="G31" s="153"/>
      <c r="H31" s="153"/>
      <c r="I31" s="156" t="s">
        <v>113</v>
      </c>
      <c r="J31" s="153"/>
      <c r="K31" s="157">
        <f>'пр.1 доходы'!K8</f>
        <v>9825.27</v>
      </c>
      <c r="L31" s="157">
        <f>'пр.1 доходы'!L8</f>
        <v>9495.54</v>
      </c>
      <c r="M31" s="157">
        <f>'пр.1 доходы'!M8</f>
        <v>9614.189999999999</v>
      </c>
    </row>
    <row r="32" spans="1:13" ht="12.75">
      <c r="A32" s="20"/>
      <c r="B32" s="155"/>
      <c r="C32" s="153"/>
      <c r="D32" s="153"/>
      <c r="E32" s="153"/>
      <c r="F32" s="153"/>
      <c r="G32" s="153"/>
      <c r="H32" s="153"/>
      <c r="I32" s="156" t="s">
        <v>114</v>
      </c>
      <c r="J32" s="153"/>
      <c r="K32" s="157">
        <f>'пр.2 Вед.стр'!H7</f>
        <v>10371.28</v>
      </c>
      <c r="L32" s="157">
        <f>'пр.2 Вед.стр'!I7</f>
        <v>9445.54</v>
      </c>
      <c r="M32" s="157">
        <f>'пр.2 Вед.стр'!J7</f>
        <v>9564.189999999999</v>
      </c>
    </row>
    <row r="33" spans="1:22" ht="12.75">
      <c r="A33" s="20"/>
      <c r="B33" s="155"/>
      <c r="C33" s="153"/>
      <c r="D33" s="153"/>
      <c r="E33" s="153"/>
      <c r="F33" s="153"/>
      <c r="G33" s="153"/>
      <c r="H33" s="153"/>
      <c r="I33" s="156" t="s">
        <v>358</v>
      </c>
      <c r="J33" s="153"/>
      <c r="K33" s="157">
        <f>K31-K32</f>
        <v>-546.0100000000002</v>
      </c>
      <c r="L33" s="157">
        <f>L31-L32</f>
        <v>50</v>
      </c>
      <c r="M33" s="157">
        <f>M31-M32</f>
        <v>50</v>
      </c>
      <c r="P33" s="1" t="s">
        <v>355</v>
      </c>
      <c r="Q33" s="1" t="s">
        <v>356</v>
      </c>
      <c r="V33" s="215">
        <f>('пр.1 доходы'!K9-'пр.1 доходы'!K41)*0.1</f>
        <v>554.7960000000002</v>
      </c>
    </row>
    <row r="34" spans="9:13" ht="12.75">
      <c r="I34" s="158" t="s">
        <v>115</v>
      </c>
      <c r="K34" s="159">
        <v>0</v>
      </c>
      <c r="L34" s="159">
        <v>0</v>
      </c>
      <c r="M34" s="159">
        <v>0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2022-04-01T10:55:13Z</cp:lastPrinted>
  <dcterms:created xsi:type="dcterms:W3CDTF">2002-01-30T06:06:39Z</dcterms:created>
  <dcterms:modified xsi:type="dcterms:W3CDTF">2022-04-20T05:52:26Z</dcterms:modified>
  <cp:category/>
  <cp:version/>
  <cp:contentType/>
  <cp:contentStatus/>
</cp:coreProperties>
</file>